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FILE-SERVER\share\整備関連\20260224幹事会資料\"/>
    </mc:Choice>
  </mc:AlternateContent>
  <xr:revisionPtr revIDLastSave="0" documentId="13_ncr:1_{D72A4251-9848-4C5F-B53B-C6F72123BC37}" xr6:coauthVersionLast="47" xr6:coauthVersionMax="47" xr10:uidLastSave="{00000000-0000-0000-0000-000000000000}"/>
  <bookViews>
    <workbookView xWindow="-120" yWindow="-120" windowWidth="29040" windowHeight="15720" activeTab="1" xr2:uid="{E7012528-535C-451A-B133-395286C6B7B5}"/>
  </bookViews>
  <sheets>
    <sheet name="2025小学校" sheetId="6" r:id="rId1"/>
    <sheet name="2025中学校" sheetId="5" r:id="rId2"/>
    <sheet name="2025高等学校" sheetId="4" r:id="rId3"/>
  </sheets>
  <definedNames>
    <definedName name="_xlnm._FilterDatabase" localSheetId="2" hidden="1">'2025高等学校'!$A$1:$J$236</definedName>
    <definedName name="_xlnm._FilterDatabase" localSheetId="0" hidden="1">'2025小学校'!$A$1:$J$174</definedName>
    <definedName name="_xlnm._FilterDatabase" localSheetId="1" hidden="1">'2025中学校'!$A$1:$J$1</definedName>
    <definedName name="_xlnm.Print_Titles" localSheetId="2">'2025高等学校'!$1:$1</definedName>
    <definedName name="_xlnm.Print_Titles" localSheetId="0">'2025小学校'!$1:$1</definedName>
    <definedName name="_xlnm.Print_Titles" localSheetId="1">'2025中学校'!$1:$1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9" i="5" l="1"/>
  <c r="M296" i="4"/>
  <c r="M295" i="4"/>
  <c r="M309" i="4"/>
  <c r="M226" i="5"/>
  <c r="M225" i="5"/>
  <c r="M239" i="5"/>
  <c r="M253" i="6"/>
  <c r="M240" i="6"/>
  <c r="M239" i="6"/>
  <c r="M321" i="4"/>
  <c r="M251" i="5"/>
  <c r="M265" i="6"/>
  <c r="M268" i="6"/>
  <c r="M267" i="6"/>
  <c r="M266" i="6"/>
  <c r="M264" i="6"/>
  <c r="M263" i="6"/>
  <c r="M262" i="6"/>
  <c r="M261" i="6"/>
  <c r="M260" i="6"/>
  <c r="M259" i="6"/>
  <c r="M258" i="6"/>
  <c r="M257" i="6"/>
  <c r="M256" i="6"/>
  <c r="M255" i="6"/>
  <c r="M254" i="6"/>
  <c r="M252" i="6"/>
  <c r="M251" i="6"/>
  <c r="M250" i="6"/>
  <c r="M249" i="6"/>
  <c r="M248" i="6"/>
  <c r="M247" i="6"/>
  <c r="M246" i="6"/>
  <c r="M245" i="6"/>
  <c r="M244" i="6"/>
  <c r="M243" i="6"/>
  <c r="M242" i="6"/>
  <c r="M241" i="6"/>
  <c r="M238" i="6"/>
  <c r="M237" i="6"/>
  <c r="M236" i="6"/>
  <c r="M235" i="6"/>
  <c r="M234" i="6"/>
  <c r="M233" i="6"/>
  <c r="M232" i="6"/>
  <c r="M231" i="6"/>
  <c r="M230" i="6"/>
  <c r="M229" i="6"/>
  <c r="M228" i="6"/>
  <c r="M227" i="6"/>
  <c r="M226" i="6"/>
  <c r="M225" i="6"/>
  <c r="M224" i="6"/>
  <c r="M223" i="6"/>
  <c r="M222" i="6"/>
  <c r="M221" i="6"/>
  <c r="M220" i="6"/>
  <c r="M219" i="6"/>
  <c r="M218" i="6"/>
  <c r="M217" i="6"/>
  <c r="M216" i="6"/>
  <c r="M215" i="6"/>
  <c r="M214" i="6"/>
  <c r="M213" i="6"/>
  <c r="M212" i="6"/>
  <c r="M211" i="6"/>
  <c r="M210" i="6"/>
  <c r="M209" i="6"/>
  <c r="M208" i="6"/>
  <c r="M207" i="6"/>
  <c r="M206" i="6"/>
  <c r="M205" i="6"/>
  <c r="M204" i="6"/>
  <c r="M203" i="6"/>
  <c r="M202" i="6"/>
  <c r="M201" i="6"/>
  <c r="M200" i="6"/>
  <c r="M199" i="6"/>
  <c r="M198" i="6"/>
  <c r="M197" i="6"/>
  <c r="M196" i="6"/>
  <c r="M195" i="6"/>
  <c r="M194" i="6"/>
  <c r="M193" i="6"/>
  <c r="M192" i="6"/>
  <c r="M191" i="6"/>
  <c r="M190" i="6"/>
  <c r="M189" i="6"/>
  <c r="M188" i="6"/>
  <c r="M187" i="6"/>
  <c r="M186" i="6"/>
  <c r="M185" i="6"/>
  <c r="M184" i="6"/>
  <c r="M183" i="6"/>
  <c r="M182" i="6"/>
  <c r="K102" i="6"/>
  <c r="K168" i="6"/>
  <c r="K16" i="6"/>
  <c r="K36" i="6"/>
  <c r="K112" i="6"/>
  <c r="K8" i="6"/>
  <c r="K57" i="6"/>
  <c r="K171" i="6"/>
  <c r="K47" i="6"/>
  <c r="K76" i="6"/>
  <c r="K100" i="6"/>
  <c r="K152" i="6"/>
  <c r="K70" i="6"/>
  <c r="K88" i="6"/>
  <c r="K115" i="6"/>
  <c r="K42" i="6"/>
  <c r="K49" i="6"/>
  <c r="K119" i="6"/>
  <c r="K20" i="6"/>
  <c r="K69" i="6"/>
  <c r="K106" i="6"/>
  <c r="K41" i="6"/>
  <c r="K55" i="6"/>
  <c r="K26" i="6"/>
  <c r="K73" i="6"/>
  <c r="K120" i="6"/>
  <c r="K121" i="6"/>
  <c r="K170" i="6"/>
  <c r="K153" i="6"/>
  <c r="K63" i="6"/>
  <c r="K122" i="6"/>
  <c r="K154" i="6"/>
  <c r="K123" i="6"/>
  <c r="K151" i="6"/>
  <c r="K124" i="6"/>
  <c r="K125" i="6"/>
  <c r="K84" i="6"/>
  <c r="K155" i="6"/>
  <c r="K167" i="6"/>
  <c r="K44" i="6"/>
  <c r="K118" i="6"/>
  <c r="K126" i="6"/>
  <c r="K109" i="6"/>
  <c r="K27" i="6"/>
  <c r="K61" i="6"/>
  <c r="K101" i="6"/>
  <c r="K14" i="6"/>
  <c r="K78" i="6"/>
  <c r="K103" i="6"/>
  <c r="K17" i="6"/>
  <c r="K53" i="6"/>
  <c r="K156" i="6"/>
  <c r="K15" i="6"/>
  <c r="K46" i="6"/>
  <c r="K99" i="6"/>
  <c r="K104" i="6"/>
  <c r="K127" i="6"/>
  <c r="K157" i="6"/>
  <c r="K23" i="6"/>
  <c r="K91" i="6"/>
  <c r="K108" i="6"/>
  <c r="K128" i="6"/>
  <c r="K129" i="6"/>
  <c r="K19" i="6"/>
  <c r="K85" i="6"/>
  <c r="K130" i="6"/>
  <c r="K117" i="6"/>
  <c r="K131" i="6"/>
  <c r="K148" i="6"/>
  <c r="K82" i="6"/>
  <c r="K132" i="6"/>
  <c r="K133" i="6"/>
  <c r="K5" i="6"/>
  <c r="K40" i="6"/>
  <c r="K43" i="6"/>
  <c r="K39" i="6"/>
  <c r="K150" i="6"/>
  <c r="K158" i="6"/>
  <c r="K94" i="6"/>
  <c r="K134" i="6"/>
  <c r="K172" i="6"/>
  <c r="K113" i="6"/>
  <c r="K135" i="6"/>
  <c r="K136" i="6"/>
  <c r="K58" i="6"/>
  <c r="K64" i="6"/>
  <c r="K67" i="6"/>
  <c r="K10" i="6"/>
  <c r="K25" i="6"/>
  <c r="K75" i="6"/>
  <c r="K4" i="6"/>
  <c r="K62" i="6"/>
  <c r="K173" i="6"/>
  <c r="K137" i="6"/>
  <c r="K159" i="6"/>
  <c r="K74" i="6"/>
  <c r="K9" i="6"/>
  <c r="K116" i="6"/>
  <c r="K160" i="6"/>
  <c r="K45" i="6"/>
  <c r="K79" i="6"/>
  <c r="K110" i="6"/>
  <c r="K12" i="6"/>
  <c r="K56" i="6"/>
  <c r="K95" i="6"/>
  <c r="K6" i="6"/>
  <c r="K35" i="6"/>
  <c r="K65" i="6"/>
  <c r="K31" i="6"/>
  <c r="K81" i="6"/>
  <c r="K87" i="6"/>
  <c r="K13" i="6"/>
  <c r="K33" i="6"/>
  <c r="K50" i="6"/>
  <c r="K77" i="6"/>
  <c r="K111" i="6"/>
  <c r="K138" i="6"/>
  <c r="K60" i="6"/>
  <c r="K97" i="6"/>
  <c r="K161" i="6"/>
  <c r="K52" i="6"/>
  <c r="K105" i="6"/>
  <c r="K107" i="6"/>
  <c r="K11" i="6"/>
  <c r="K28" i="6"/>
  <c r="K98" i="6"/>
  <c r="K18" i="6"/>
  <c r="K7" i="6"/>
  <c r="K86" i="6"/>
  <c r="K139" i="6"/>
  <c r="K89" i="6"/>
  <c r="K114" i="6"/>
  <c r="K149" i="6"/>
  <c r="K66" i="6"/>
  <c r="K140" i="6"/>
  <c r="K169" i="6"/>
  <c r="K80" i="6"/>
  <c r="K83" i="6"/>
  <c r="K141" i="6"/>
  <c r="K142" i="6"/>
  <c r="K71" i="6"/>
  <c r="K51" i="6"/>
  <c r="K162" i="6"/>
  <c r="K163" i="6"/>
  <c r="K164" i="6"/>
  <c r="K166" i="6"/>
  <c r="K174" i="6"/>
  <c r="K48" i="6"/>
  <c r="K90" i="6"/>
  <c r="K92" i="6"/>
  <c r="K59" i="6"/>
  <c r="K68" i="6"/>
  <c r="K93" i="6"/>
  <c r="K24" i="6"/>
  <c r="K32" i="6"/>
  <c r="K143" i="6"/>
  <c r="K2" i="6"/>
  <c r="K37" i="6"/>
  <c r="K144" i="6"/>
  <c r="K21" i="6"/>
  <c r="K96" i="6"/>
  <c r="K165" i="6"/>
  <c r="K29" i="6"/>
  <c r="K34" i="6"/>
  <c r="K3" i="6"/>
  <c r="K145" i="6"/>
  <c r="K30" i="6"/>
  <c r="K72" i="6"/>
  <c r="K146" i="6"/>
  <c r="K22" i="6"/>
  <c r="K54" i="6"/>
  <c r="K147" i="6"/>
  <c r="K38" i="6"/>
  <c r="M238" i="4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" i="4"/>
  <c r="M168" i="5"/>
  <c r="K3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K164" i="5"/>
  <c r="K2" i="5"/>
  <c r="M324" i="4"/>
  <c r="M323" i="4"/>
  <c r="M322" i="4"/>
  <c r="M320" i="4"/>
  <c r="M319" i="4"/>
  <c r="M318" i="4"/>
  <c r="M317" i="4"/>
  <c r="M316" i="4"/>
  <c r="M315" i="4"/>
  <c r="M314" i="4"/>
  <c r="M313" i="4"/>
  <c r="M312" i="4"/>
  <c r="M311" i="4"/>
  <c r="M310" i="4"/>
  <c r="M308" i="4"/>
  <c r="M307" i="4"/>
  <c r="M306" i="4"/>
  <c r="M305" i="4"/>
  <c r="M304" i="4"/>
  <c r="M303" i="4"/>
  <c r="M302" i="4"/>
  <c r="M301" i="4"/>
  <c r="M300" i="4"/>
  <c r="M299" i="4"/>
  <c r="M298" i="4"/>
  <c r="M297" i="4"/>
  <c r="M294" i="4"/>
  <c r="M293" i="4"/>
  <c r="M292" i="4"/>
  <c r="M291" i="4"/>
  <c r="M290" i="4"/>
  <c r="M289" i="4"/>
  <c r="M288" i="4"/>
  <c r="M287" i="4"/>
  <c r="M286" i="4"/>
  <c r="M285" i="4"/>
  <c r="M284" i="4"/>
  <c r="M283" i="4"/>
  <c r="M282" i="4"/>
  <c r="M281" i="4"/>
  <c r="M280" i="4"/>
  <c r="M279" i="4"/>
  <c r="M278" i="4"/>
  <c r="M277" i="4"/>
  <c r="M276" i="4"/>
  <c r="M275" i="4"/>
  <c r="M274" i="4"/>
  <c r="M273" i="4"/>
  <c r="M272" i="4"/>
  <c r="M271" i="4"/>
  <c r="M270" i="4"/>
  <c r="M269" i="4"/>
  <c r="M268" i="4"/>
  <c r="M267" i="4"/>
  <c r="M266" i="4"/>
  <c r="M265" i="4"/>
  <c r="M264" i="4"/>
  <c r="M263" i="4"/>
  <c r="M262" i="4"/>
  <c r="M261" i="4"/>
  <c r="M260" i="4"/>
  <c r="M259" i="4"/>
  <c r="M258" i="4"/>
  <c r="M257" i="4"/>
  <c r="M256" i="4"/>
  <c r="M255" i="4"/>
  <c r="M254" i="4"/>
  <c r="M253" i="4"/>
  <c r="M252" i="4"/>
  <c r="M251" i="4"/>
  <c r="M250" i="4"/>
  <c r="M249" i="4"/>
  <c r="M248" i="4"/>
  <c r="M247" i="4"/>
  <c r="M246" i="4"/>
  <c r="M245" i="4"/>
  <c r="M244" i="4"/>
  <c r="M243" i="4"/>
  <c r="M242" i="4"/>
  <c r="M241" i="4"/>
  <c r="M240" i="4"/>
  <c r="M239" i="4"/>
  <c r="M254" i="5"/>
  <c r="M253" i="5"/>
  <c r="M252" i="5"/>
  <c r="M250" i="5"/>
  <c r="M249" i="5"/>
  <c r="M248" i="5"/>
  <c r="M247" i="5"/>
  <c r="M246" i="5"/>
  <c r="M245" i="5"/>
  <c r="M244" i="5"/>
  <c r="M243" i="5"/>
  <c r="M242" i="5"/>
  <c r="M241" i="5"/>
  <c r="M240" i="5"/>
  <c r="M238" i="5"/>
  <c r="M237" i="5"/>
  <c r="M236" i="5"/>
  <c r="M235" i="5"/>
  <c r="M234" i="5"/>
  <c r="M233" i="5"/>
  <c r="M232" i="5"/>
  <c r="M231" i="5"/>
  <c r="M230" i="5"/>
  <c r="M229" i="5"/>
  <c r="M228" i="5"/>
  <c r="M227" i="5"/>
  <c r="M224" i="5"/>
  <c r="M223" i="5"/>
  <c r="M222" i="5"/>
  <c r="M221" i="5"/>
  <c r="M220" i="5"/>
  <c r="M219" i="5"/>
  <c r="M218" i="5"/>
  <c r="M217" i="5"/>
  <c r="M216" i="5"/>
  <c r="M215" i="5"/>
  <c r="M214" i="5"/>
  <c r="M213" i="5"/>
  <c r="M212" i="5"/>
  <c r="M211" i="5"/>
  <c r="M210" i="5"/>
  <c r="M209" i="5"/>
  <c r="M208" i="5"/>
  <c r="M207" i="5"/>
  <c r="M206" i="5"/>
  <c r="M205" i="5"/>
  <c r="M204" i="5"/>
  <c r="M203" i="5"/>
  <c r="M202" i="5"/>
  <c r="M201" i="5"/>
  <c r="M200" i="5"/>
  <c r="M199" i="5"/>
  <c r="M198" i="5"/>
  <c r="M197" i="5"/>
  <c r="M196" i="5"/>
  <c r="M195" i="5"/>
  <c r="M194" i="5"/>
  <c r="M193" i="5"/>
  <c r="M192" i="5"/>
  <c r="M191" i="5"/>
  <c r="M190" i="5"/>
  <c r="M189" i="5"/>
  <c r="M188" i="5"/>
  <c r="M187" i="5"/>
  <c r="M186" i="5"/>
  <c r="M185" i="5"/>
  <c r="M184" i="5"/>
  <c r="M183" i="5"/>
  <c r="M182" i="5"/>
  <c r="M181" i="5"/>
  <c r="M180" i="5"/>
  <c r="M179" i="5"/>
  <c r="M178" i="5"/>
  <c r="M177" i="5"/>
  <c r="M176" i="5"/>
  <c r="M175" i="5"/>
  <c r="M174" i="5"/>
  <c r="M173" i="5"/>
  <c r="M172" i="5"/>
  <c r="M171" i="5"/>
  <c r="M170" i="5"/>
  <c r="M169" i="5"/>
  <c r="P240" i="4" l="1"/>
  <c r="P241" i="4"/>
  <c r="P242" i="4"/>
  <c r="P243" i="4"/>
  <c r="P244" i="4"/>
  <c r="P173" i="5"/>
  <c r="P171" i="5"/>
  <c r="P172" i="5"/>
  <c r="P245" i="4"/>
  <c r="P238" i="4"/>
  <c r="P246" i="4"/>
  <c r="P239" i="4"/>
  <c r="P247" i="4"/>
  <c r="P174" i="5"/>
  <c r="P175" i="5"/>
  <c r="P168" i="5"/>
  <c r="P176" i="5"/>
  <c r="P169" i="5"/>
  <c r="P177" i="5"/>
  <c r="P170" i="5"/>
  <c r="M270" i="6"/>
  <c r="P192" i="6"/>
  <c r="P185" i="6"/>
  <c r="P186" i="6"/>
  <c r="P187" i="6"/>
  <c r="P188" i="6"/>
  <c r="P189" i="6"/>
  <c r="P190" i="6"/>
  <c r="P191" i="6"/>
  <c r="P184" i="6"/>
  <c r="P183" i="6"/>
  <c r="M326" i="4"/>
  <c r="M256" i="5"/>
  <c r="P249" i="4" l="1"/>
  <c r="Q239" i="4" s="1"/>
  <c r="Q245" i="4"/>
  <c r="Q247" i="4"/>
  <c r="Q169" i="5"/>
  <c r="P194" i="6"/>
  <c r="Q188" i="6" s="1"/>
  <c r="Q177" i="5" l="1"/>
  <c r="Q170" i="5"/>
  <c r="Q175" i="5"/>
  <c r="Q174" i="5"/>
  <c r="Q168" i="5"/>
  <c r="Q176" i="5"/>
  <c r="Q242" i="4"/>
  <c r="Q243" i="4"/>
  <c r="Q244" i="4"/>
  <c r="Q240" i="4"/>
  <c r="Q241" i="4"/>
  <c r="Q238" i="4"/>
  <c r="Q246" i="4"/>
  <c r="Q171" i="5"/>
  <c r="Q172" i="5"/>
  <c r="Q173" i="5"/>
  <c r="Q189" i="6"/>
  <c r="Q191" i="6"/>
  <c r="Q185" i="6"/>
  <c r="Q190" i="6"/>
  <c r="Q186" i="6"/>
  <c r="Q183" i="6"/>
  <c r="Q192" i="6"/>
  <c r="Q187" i="6"/>
  <c r="Q184" i="6"/>
</calcChain>
</file>

<file path=xl/sharedStrings.xml><?xml version="1.0" encoding="utf-8"?>
<sst xmlns="http://schemas.openxmlformats.org/spreadsheetml/2006/main" count="4341" uniqueCount="1967">
  <si>
    <t>シリーズ名</t>
  </si>
  <si>
    <t>書名</t>
  </si>
  <si>
    <t>著者</t>
  </si>
  <si>
    <t>判型</t>
  </si>
  <si>
    <t>ページ数</t>
  </si>
  <si>
    <t>NDC</t>
  </si>
  <si>
    <t>ISBN</t>
  </si>
  <si>
    <t>本体価格</t>
  </si>
  <si>
    <t>出版社</t>
  </si>
  <si>
    <t>グレード</t>
  </si>
  <si>
    <t>小学校　低・中学年</t>
  </si>
  <si>
    <t>28ｐ</t>
  </si>
  <si>
    <t>創元社</t>
  </si>
  <si>
    <t>30cm</t>
  </si>
  <si>
    <t>33p</t>
  </si>
  <si>
    <t>BL出版</t>
  </si>
  <si>
    <t>福音館書店</t>
  </si>
  <si>
    <t>あすなろ書房</t>
  </si>
  <si>
    <t>21cm</t>
  </si>
  <si>
    <t>新日本出版社</t>
  </si>
  <si>
    <t>ひろい海にぼくたちは生きている</t>
  </si>
  <si>
    <t>長倉洋海／作</t>
  </si>
  <si>
    <t>26cm</t>
  </si>
  <si>
    <t>50p</t>
  </si>
  <si>
    <t>978-4-7520-1122-4</t>
  </si>
  <si>
    <t>アリス館</t>
  </si>
  <si>
    <t>27cm</t>
  </si>
  <si>
    <t>32p</t>
  </si>
  <si>
    <t>講談社</t>
  </si>
  <si>
    <t>ふたりの秘密</t>
  </si>
  <si>
    <t>斉藤栄美／作　佐竹美保／絵</t>
  </si>
  <si>
    <t>20cm</t>
  </si>
  <si>
    <t>119p</t>
  </si>
  <si>
    <t>978-4-323-07560-0</t>
  </si>
  <si>
    <t>金の星社</t>
  </si>
  <si>
    <t>22cm</t>
  </si>
  <si>
    <t>96p</t>
  </si>
  <si>
    <t>佼成出版社</t>
  </si>
  <si>
    <t>25cm</t>
  </si>
  <si>
    <t>ポプラ社</t>
  </si>
  <si>
    <t>125p</t>
  </si>
  <si>
    <t>理論社</t>
  </si>
  <si>
    <t>いわまタケツグ／文　蟹江杏／絵</t>
  </si>
  <si>
    <t>クレヨンハウス</t>
  </si>
  <si>
    <t>徳間書店</t>
  </si>
  <si>
    <t>秀和システム</t>
  </si>
  <si>
    <t>ひさかたチャイルド</t>
  </si>
  <si>
    <t>児童図書館・絵本の部屋</t>
  </si>
  <si>
    <t>評論社</t>
  </si>
  <si>
    <t>あなたと宇宙</t>
  </si>
  <si>
    <t>スティーブン・ホーキング／文　ルーシー・ホーキング／文　シーン・リー／絵　千葉茂樹／訳</t>
  </si>
  <si>
    <t>978-4-89572-156-1</t>
  </si>
  <si>
    <t>光村教育図書</t>
  </si>
  <si>
    <t>時空をこえた大発見！「宇宙のさざ波」を聞く</t>
  </si>
  <si>
    <t>パトリシア・バルデス／ぶん　サラ・パラシオス／え　いわじょうよしひと／やく</t>
  </si>
  <si>
    <t>978-4-566-08106-2</t>
  </si>
  <si>
    <t>19×27cm</t>
  </si>
  <si>
    <t>24p</t>
  </si>
  <si>
    <t>カキじいさん、世界へ行く!</t>
  </si>
  <si>
    <t>畠山重篤／著</t>
  </si>
  <si>
    <t>221p</t>
  </si>
  <si>
    <t>978-4-06-536011-8</t>
  </si>
  <si>
    <t>世界文化社</t>
  </si>
  <si>
    <t>おさるのしま</t>
  </si>
  <si>
    <t>いとうひろし／作・絵</t>
  </si>
  <si>
    <t>978-4-06-538098-7</t>
  </si>
  <si>
    <t>28cm</t>
  </si>
  <si>
    <t>岩崎書店</t>
  </si>
  <si>
    <t>童心社</t>
  </si>
  <si>
    <t>ひかりのくに</t>
  </si>
  <si>
    <t>くもんの児童文学</t>
  </si>
  <si>
    <t>くもん出版</t>
  </si>
  <si>
    <t>24cm</t>
  </si>
  <si>
    <t>文溪堂</t>
  </si>
  <si>
    <t>31p</t>
  </si>
  <si>
    <t>47p</t>
  </si>
  <si>
    <t>のら書店</t>
  </si>
  <si>
    <t>スジャン・リム／さく　前田まゆみ／やく</t>
  </si>
  <si>
    <t>それゆけ!ばあちゃんぐんだん！</t>
  </si>
  <si>
    <t>ジュディス・カー／作　木坂涼／訳</t>
  </si>
  <si>
    <t>978-4-7690-2299-2</t>
  </si>
  <si>
    <t>好学社</t>
  </si>
  <si>
    <t>31cm</t>
  </si>
  <si>
    <t>191p</t>
  </si>
  <si>
    <t>Gakken</t>
  </si>
  <si>
    <t>あたらし島のオードリー</t>
  </si>
  <si>
    <t>川上和人／文　箕輪義隆／絵</t>
  </si>
  <si>
    <t>29cm</t>
  </si>
  <si>
    <t>41p</t>
  </si>
  <si>
    <t>978-4-7520-1116-3</t>
  </si>
  <si>
    <t>95p</t>
  </si>
  <si>
    <t>もりやまさんとまちやまさんは</t>
  </si>
  <si>
    <t>にしかわなおこ／作・絵</t>
  </si>
  <si>
    <t>978-4-7746-2334-4</t>
  </si>
  <si>
    <t>教育画劇</t>
  </si>
  <si>
    <t>いきるよろこびシリーズ</t>
  </si>
  <si>
    <t>おじろわしのうみ</t>
  </si>
  <si>
    <t>手島圭三郎／絵・文</t>
  </si>
  <si>
    <t>978-4-86484-202-0</t>
  </si>
  <si>
    <t>絵本塾出版</t>
  </si>
  <si>
    <t>出版ワークス</t>
  </si>
  <si>
    <t>27×27cm</t>
  </si>
  <si>
    <t>せかいいち大きな女の子のものがたり　新装版</t>
  </si>
  <si>
    <t>ポール・O・ゼリンスキー／絵　アン・アイザックス／文　落合恵子／訳</t>
  </si>
  <si>
    <t>32cm</t>
  </si>
  <si>
    <t>40p</t>
  </si>
  <si>
    <t>978-4-572-00491-8</t>
  </si>
  <si>
    <t>冨山房</t>
  </si>
  <si>
    <t>化学同人</t>
  </si>
  <si>
    <t>声に出して読む７歳からの聖書</t>
  </si>
  <si>
    <t>齋藤孝／著</t>
  </si>
  <si>
    <t>75p</t>
  </si>
  <si>
    <t>978-4-7896-0843-5</t>
  </si>
  <si>
    <t>女子パウロ会</t>
  </si>
  <si>
    <t>36p</t>
  </si>
  <si>
    <t>いじめ、みちゃった！</t>
  </si>
  <si>
    <t>和久田学／作　イモカワユウとイモカワチヒロ／絵　子どもの発達科学研究所／監修</t>
  </si>
  <si>
    <t>978-4-418-24824-7</t>
  </si>
  <si>
    <t>すいちゃんはいそがしい</t>
  </si>
  <si>
    <t>てんてん／写真　こどもの視点ラボ／企画</t>
  </si>
  <si>
    <t>AB判</t>
  </si>
  <si>
    <t>28p</t>
  </si>
  <si>
    <t>978-4-05-206040-3</t>
  </si>
  <si>
    <t>かもがわ出版</t>
  </si>
  <si>
    <t>21×24cm</t>
  </si>
  <si>
    <t>27p</t>
  </si>
  <si>
    <t>ほるぷ出版</t>
  </si>
  <si>
    <t>32ｐ</t>
  </si>
  <si>
    <t>231p</t>
  </si>
  <si>
    <t>農山漁村文化協会</t>
  </si>
  <si>
    <t>79p</t>
  </si>
  <si>
    <t>汐文社</t>
  </si>
  <si>
    <t>文一総合出版</t>
  </si>
  <si>
    <t>少年写真新聞社</t>
  </si>
  <si>
    <t>寺西恵里子／著</t>
  </si>
  <si>
    <t>39p</t>
  </si>
  <si>
    <t>誠文堂新光社</t>
  </si>
  <si>
    <t>国土社</t>
  </si>
  <si>
    <t>文研出版</t>
  </si>
  <si>
    <t>127p</t>
  </si>
  <si>
    <t>135p</t>
  </si>
  <si>
    <t>銀の鈴社</t>
  </si>
  <si>
    <t>80p</t>
  </si>
  <si>
    <t>91p</t>
  </si>
  <si>
    <t>63p</t>
  </si>
  <si>
    <t>あかね書房</t>
  </si>
  <si>
    <t>189p</t>
  </si>
  <si>
    <t>174p</t>
  </si>
  <si>
    <t>ようかいむらのなんじゃどうぶつえん</t>
  </si>
  <si>
    <t>たかいよしかず／作・絵</t>
  </si>
  <si>
    <t>978-4-337-02624-7</t>
  </si>
  <si>
    <t>雪女とヒミツのやくそく</t>
  </si>
  <si>
    <t>西村さとみ／作　ao／絵</t>
  </si>
  <si>
    <t>978-4-337-33666-7</t>
  </si>
  <si>
    <t>塩野米松のいのちわくわくおはなし絵本</t>
  </si>
  <si>
    <t>ワニくんがやってきた！</t>
  </si>
  <si>
    <t>塩野米松／原案　飯野和好／翻案・絵</t>
  </si>
  <si>
    <t>978-4-540-24116-1</t>
  </si>
  <si>
    <t>フレーベル館</t>
  </si>
  <si>
    <t>21×21cm</t>
  </si>
  <si>
    <t>19×19cm</t>
  </si>
  <si>
    <t>143p</t>
  </si>
  <si>
    <t>169p</t>
  </si>
  <si>
    <t>158p</t>
  </si>
  <si>
    <t>安房直子絵ぶんこ　９　あるジャム屋の話</t>
  </si>
  <si>
    <t>安房直子／文　伊藤夏紀／絵</t>
  </si>
  <si>
    <t>54p</t>
  </si>
  <si>
    <t>978-4-7515-3209-6</t>
  </si>
  <si>
    <t>おなじところちがうところ</t>
  </si>
  <si>
    <t>新井洋行／作　獄まいこ／絵</t>
  </si>
  <si>
    <t>978-4-7743-3504-9</t>
  </si>
  <si>
    <t>小学館</t>
  </si>
  <si>
    <t>河出書房新社</t>
  </si>
  <si>
    <t>ゆっくりいきしてみようよ</t>
  </si>
  <si>
    <t>978-4-422-11805-5</t>
  </si>
  <si>
    <t>さんにんめのミトンちゃん</t>
  </si>
  <si>
    <t>リンダ・ベイリー／文　ナタリア・シャロシュヴィリ／絵　みずのゆきこ／訳</t>
  </si>
  <si>
    <t>24×28cm</t>
  </si>
  <si>
    <t>978-4-7598-2414-8</t>
  </si>
  <si>
    <t>24×24cm</t>
  </si>
  <si>
    <t>あくたれラルフシリーズ</t>
  </si>
  <si>
    <t>あくたれラルフますますあくたれる</t>
  </si>
  <si>
    <t>ジャック・ガントス／さく　ニコール・ルーベル／え　こみやゆう／やく</t>
  </si>
  <si>
    <t>22×24cm</t>
  </si>
  <si>
    <t>978-4-910815-45-9</t>
  </si>
  <si>
    <t>星の子ども</t>
  </si>
  <si>
    <t>グリム／原作　バーナデッド・ワッツ／絵　おおつかのりこ／訳</t>
  </si>
  <si>
    <t>978-4-572-00391-1</t>
  </si>
  <si>
    <t>ハシビロコウがいく</t>
  </si>
  <si>
    <t>ヤウキェ・アクフェルト／文　ピート・フロブラー／絵　ひろまつゆきこ／訳</t>
  </si>
  <si>
    <t>978-4-7764-1137-6</t>
  </si>
  <si>
    <t>ドラゴンたいじだおとうとうさぎ！</t>
  </si>
  <si>
    <t>ヨンナ・ビョルンシェーナ／作　ヘレンハルメ美穂／訳</t>
  </si>
  <si>
    <t>35p</t>
  </si>
  <si>
    <t>978-4-86101-408-6</t>
  </si>
  <si>
    <t>TOKYO NEWS BOOKS</t>
  </si>
  <si>
    <t>３びきのおばけ</t>
  </si>
  <si>
    <t>グレゴワール・ソロタレフ／さく・え　やま／やく</t>
  </si>
  <si>
    <t>19×25cm</t>
  </si>
  <si>
    <t>978-4-06-538003-1</t>
  </si>
  <si>
    <t>くまのイドリスのふしぎなぼうけん</t>
  </si>
  <si>
    <t>セヴリーヌ・ヴィダル／ぶん　ジュリアン・アルナル／え　島津やよい／やく</t>
  </si>
  <si>
    <t>978-4-7980-7415-3</t>
  </si>
  <si>
    <t>小学校　高学年</t>
  </si>
  <si>
    <t>カエル君と学ぶ！著作権</t>
  </si>
  <si>
    <t>三坂和也,井高将斗／著</t>
  </si>
  <si>
    <t>159p</t>
  </si>
  <si>
    <t>978-4-7980-7346-0</t>
  </si>
  <si>
    <t>たくさんのふしぎ傑作集</t>
  </si>
  <si>
    <t>「植物」をやめた植物たち</t>
  </si>
  <si>
    <t>末次健司／文・写真</t>
  </si>
  <si>
    <t>978-4-8340-8811-3</t>
  </si>
  <si>
    <t>142p</t>
  </si>
  <si>
    <t>宇宙の24時間</t>
  </si>
  <si>
    <t>ロブ・ロイド・ジョーンズ／作　ローラン・キリング／絵　竹内薫／訳・監修</t>
  </si>
  <si>
    <t>978-4-09-725279-5</t>
  </si>
  <si>
    <t>KADOKAWA</t>
  </si>
  <si>
    <t>114p</t>
  </si>
  <si>
    <t>186p</t>
  </si>
  <si>
    <t>175p</t>
  </si>
  <si>
    <t>19cm</t>
  </si>
  <si>
    <t>187p</t>
  </si>
  <si>
    <t>宮川健郎／編　今日マチ子／カバーイラスト</t>
  </si>
  <si>
    <t>206p</t>
  </si>
  <si>
    <t>小峰書店</t>
  </si>
  <si>
    <t>魔女だったかもしれないわたし　キーディの物語</t>
  </si>
  <si>
    <t>エル・マクニコル／著　櫛田理絵／訳</t>
  </si>
  <si>
    <t>238p</t>
  </si>
  <si>
    <t>978-4-569-88199-7</t>
  </si>
  <si>
    <t>PHP研究所</t>
  </si>
  <si>
    <t>鈴木出版の児童文学　この地球を生きる子どもたち</t>
  </si>
  <si>
    <t>鈴木出版</t>
  </si>
  <si>
    <t>楽しく学べるはにわ図鑑</t>
  </si>
  <si>
    <t>かみゆ歴史編集部／編</t>
  </si>
  <si>
    <t>111p</t>
  </si>
  <si>
    <t>978-4-02-334165-4</t>
  </si>
  <si>
    <t>朝日新聞出版</t>
  </si>
  <si>
    <t>水のはなし</t>
  </si>
  <si>
    <t>オリガ・ファジェーエヴァ／文・絵　横山和江／訳</t>
  </si>
  <si>
    <t>978-4-7902-5441-6</t>
  </si>
  <si>
    <t>使ってクール！外来語</t>
  </si>
  <si>
    <t>吉橋通夫／文　たかいよしかず／絵</t>
  </si>
  <si>
    <t>151p</t>
  </si>
  <si>
    <t>978-4-494-01894-9</t>
  </si>
  <si>
    <t>江戸を照らせ</t>
  </si>
  <si>
    <t>小前亮／作</t>
  </si>
  <si>
    <t>253p</t>
  </si>
  <si>
    <t>978-4-338-08178-8</t>
  </si>
  <si>
    <t>あこがれの図書館</t>
  </si>
  <si>
    <t>パトリシア・ポラッコ／作　福本友美子／訳</t>
  </si>
  <si>
    <t>56p</t>
  </si>
  <si>
    <t>978-4-378-01532-3</t>
  </si>
  <si>
    <t>さ・え・ら書房</t>
  </si>
  <si>
    <t>303p</t>
  </si>
  <si>
    <t>とびたて！みんなのドラゴン</t>
  </si>
  <si>
    <t>オザワ部長／著</t>
  </si>
  <si>
    <t>978-4-265-08041-0</t>
  </si>
  <si>
    <t>クリスマス・キャロル</t>
  </si>
  <si>
    <t>チャールズ・ディケンズほか／作　村岡花子／作・訳</t>
  </si>
  <si>
    <t>229p</t>
  </si>
  <si>
    <t>978-4-06-537066-7</t>
  </si>
  <si>
    <t>200p</t>
  </si>
  <si>
    <t>171p</t>
  </si>
  <si>
    <t>160p</t>
  </si>
  <si>
    <t>214p</t>
  </si>
  <si>
    <t>287p</t>
  </si>
  <si>
    <t>探検家</t>
  </si>
  <si>
    <t>キャサリン・ランデル／著　越智典子／訳</t>
  </si>
  <si>
    <t>379p</t>
  </si>
  <si>
    <t>978-4-902257-47-2</t>
  </si>
  <si>
    <t>ゴブリン書房</t>
  </si>
  <si>
    <t>生成ＡＩでなにができる？</t>
  </si>
  <si>
    <t>山田誠二／監修</t>
  </si>
  <si>
    <t>978-4-7999-0549-4</t>
  </si>
  <si>
    <t>数字でみる世界図鑑</t>
  </si>
  <si>
    <t>クライブ・ギフォード／著　千葉喜久枝／訳</t>
  </si>
  <si>
    <t>978-4-422-43061-4</t>
  </si>
  <si>
    <t>223p</t>
  </si>
  <si>
    <t>集英社</t>
  </si>
  <si>
    <t>222p</t>
  </si>
  <si>
    <t>本郷和人／監修</t>
  </si>
  <si>
    <t>23cm</t>
  </si>
  <si>
    <t>126p</t>
  </si>
  <si>
    <t>日本全国なるほど都道府県の名前由来辞典</t>
  </si>
  <si>
    <t>グラフィオ／編　冨樫純一／監修　さがわゆめこ／画</t>
  </si>
  <si>
    <t>978-4-323-06270-9</t>
  </si>
  <si>
    <t>知っておきたい子どもの権利</t>
  </si>
  <si>
    <t>鴻巣麻里香／文　細川貂々／絵</t>
  </si>
  <si>
    <t>978-4-582-51294-6</t>
  </si>
  <si>
    <t>平凡社</t>
  </si>
  <si>
    <t>それって決めつけじゃない!?アンコンシャス・バイアス　３巻　お年寄りはスマホが苦手!?ほか</t>
  </si>
  <si>
    <t>松島恵利子／文　のはらあこ／マンガ・イラスト　北村英哉／監修</t>
  </si>
  <si>
    <t>978-4-8113-3132-4</t>
  </si>
  <si>
    <t>調べる学習百科</t>
  </si>
  <si>
    <t>192p</t>
  </si>
  <si>
    <t>215p</t>
  </si>
  <si>
    <t>144p</t>
  </si>
  <si>
    <t>どうやってできたの？日本の変な地形</t>
  </si>
  <si>
    <t>松本穂高／監修</t>
  </si>
  <si>
    <t>55p</t>
  </si>
  <si>
    <t>978-4-7803-1348-2</t>
  </si>
  <si>
    <t>ご近所のキケン動植物図鑑</t>
  </si>
  <si>
    <t>谷本雄治／著　一日一種／マンガ・イラスト　貝津好孝,三田村敏正／監修</t>
  </si>
  <si>
    <t>978-4-338-08179-5</t>
  </si>
  <si>
    <t>ズーミング！水族館</t>
  </si>
  <si>
    <t>小宮輝之／監修</t>
  </si>
  <si>
    <t>978-4-7980-7365-1</t>
  </si>
  <si>
    <t>見る知る考えるずかん</t>
  </si>
  <si>
    <t>生きものたちのスゴ技図鑑　ちょっと変な仲間編</t>
  </si>
  <si>
    <t>ベン・ホアー／著　村田浩一／監修　アジア・オーランド／絵　水野裕紀子／訳</t>
  </si>
  <si>
    <t>978-4-378-02533-9</t>
  </si>
  <si>
    <t>子ども教養図鑑　SDGs環境編</t>
  </si>
  <si>
    <t>小学校社会科授業づくり研究会／著　由井薗健,粕谷昌良／監修</t>
  </si>
  <si>
    <t>978-4-416-52401-5</t>
  </si>
  <si>
    <t>くらしをささえる乗りもの</t>
  </si>
  <si>
    <t>星野秀樹／写真　池田菜津美／文</t>
  </si>
  <si>
    <t>はじめての刺しゅう</t>
  </si>
  <si>
    <t>978-4-528-02469-4</t>
  </si>
  <si>
    <t>日東書院本社</t>
  </si>
  <si>
    <t>子どもだけでつくれる焼かないお菓子</t>
  </si>
  <si>
    <t>原亜樹子／著</t>
  </si>
  <si>
    <t>978-4-487-81818-1</t>
  </si>
  <si>
    <t>東京書籍</t>
  </si>
  <si>
    <t>がんばれ！田んぼマシーン</t>
  </si>
  <si>
    <t>978-4-406-06813-0</t>
  </si>
  <si>
    <t>首都圏版鉄道地図鑑　最新2025年版</t>
  </si>
  <si>
    <t>地理情報開発／編</t>
  </si>
  <si>
    <t>103p</t>
  </si>
  <si>
    <t>978-4-582-40754-9</t>
  </si>
  <si>
    <t>表現力のきほんの「き」</t>
  </si>
  <si>
    <t>大月書店</t>
  </si>
  <si>
    <t>保育社</t>
  </si>
  <si>
    <t>リコーダーがうまくなる</t>
  </si>
  <si>
    <t>富永和音／監修</t>
  </si>
  <si>
    <t>978-4-272-40672-2</t>
  </si>
  <si>
    <t>ふれてみよう!伝統芸能　(1)　狂言ってなんだ!?</t>
  </si>
  <si>
    <t>三浦裕子／監修</t>
  </si>
  <si>
    <t>978-4-593-10452-9</t>
  </si>
  <si>
    <t>129p</t>
  </si>
  <si>
    <t>211p</t>
  </si>
  <si>
    <t>中学校</t>
  </si>
  <si>
    <t>筑摩書房</t>
  </si>
  <si>
    <t>18cm</t>
  </si>
  <si>
    <t>12歳から始めるイライラしない技術</t>
  </si>
  <si>
    <t>安藤俊介／著</t>
  </si>
  <si>
    <t>237p</t>
  </si>
  <si>
    <t>978-4-7980-7333-0</t>
  </si>
  <si>
    <t>239p</t>
  </si>
  <si>
    <t>あの時こうしなければ……本当に危ない闇バイトの話　ハンディ版</t>
  </si>
  <si>
    <t>廣末登,芳賀恒人／監修</t>
  </si>
  <si>
    <t>978-4-323-07587-7</t>
  </si>
  <si>
    <t>日常は数学に満ちている</t>
  </si>
  <si>
    <t>三谷純／著</t>
  </si>
  <si>
    <t>978-4-635-13019-6</t>
  </si>
  <si>
    <t>山と溪谷社</t>
  </si>
  <si>
    <t>「もしも？」の図鑑</t>
  </si>
  <si>
    <t>恐竜時代の大冒険</t>
  </si>
  <si>
    <t>土屋健／著　安藤寿男／監修</t>
  </si>
  <si>
    <t>978-4-408-65117-0</t>
  </si>
  <si>
    <t>実業之日本社</t>
  </si>
  <si>
    <t>華麗なる野鳥飛翔図鑑</t>
  </si>
  <si>
    <t>齊藤安行／解説　小堀文彦／写真・イラスト　髙野丈／写真</t>
  </si>
  <si>
    <t>978-4-8299-7256-4</t>
  </si>
  <si>
    <t>123p</t>
  </si>
  <si>
    <t>稲作ライブ</t>
  </si>
  <si>
    <t>サルイン／著</t>
  </si>
  <si>
    <t>978-4-7743-3384-7</t>
  </si>
  <si>
    <t>意味がわかるとおもしろい!世界のスゴイ彫刻</t>
  </si>
  <si>
    <t>佐藤晃子／著</t>
  </si>
  <si>
    <t>179p</t>
  </si>
  <si>
    <t>978-4-05-206034-2</t>
  </si>
  <si>
    <t>印象派のモネ「花の庭・水の庭」へ</t>
  </si>
  <si>
    <t>南川三治郎／写真・文</t>
  </si>
  <si>
    <t>978-4-418-24223-8</t>
  </si>
  <si>
    <t>205p</t>
  </si>
  <si>
    <t>放課後によむ詩集</t>
  </si>
  <si>
    <t>小池昌代／編</t>
  </si>
  <si>
    <t>17cm</t>
  </si>
  <si>
    <t>978-4-652-20636-2</t>
  </si>
  <si>
    <t>子どものための少年詩集　アンソロジー　2024</t>
  </si>
  <si>
    <t>子どものための少年詩集編集委員会／編</t>
  </si>
  <si>
    <t>124p</t>
  </si>
  <si>
    <t>978-4-86618-164-6</t>
  </si>
  <si>
    <t>小手鞠るい／作</t>
  </si>
  <si>
    <t>203p</t>
  </si>
  <si>
    <t>213p</t>
  </si>
  <si>
    <t>ハルカの世界</t>
  </si>
  <si>
    <t>小森香折／作　さとうゆうすけ／絵</t>
  </si>
  <si>
    <t>245p</t>
  </si>
  <si>
    <t>978-4-7764-1151-2</t>
  </si>
  <si>
    <t>ジャコミニュス・ゲンズボルーのゆたかな時間</t>
  </si>
  <si>
    <t>レベッカ・ドートゥルメール／作　やまもとみき／訳</t>
  </si>
  <si>
    <t>50ｐ</t>
  </si>
  <si>
    <t>978-4-7598-2329-5</t>
  </si>
  <si>
    <t>この銃弾を忘れない</t>
  </si>
  <si>
    <t>マイテ・カランサ／作　宇野和美／訳</t>
  </si>
  <si>
    <t>219p</t>
  </si>
  <si>
    <t>978-4-19-865942-4</t>
  </si>
  <si>
    <t>夜ふけに読みたい旅するイソップ物語</t>
  </si>
  <si>
    <t>イソップ／著　田野崎アンドレーア嵐, 和爾桃子／編訳　アーサー・ラッカム／挿絵</t>
  </si>
  <si>
    <t>978-4-582-83978-4</t>
  </si>
  <si>
    <t>18歳の壁　どう乗り越えるか</t>
  </si>
  <si>
    <t>和田秀樹／著</t>
  </si>
  <si>
    <t>978-4-323-07572-3</t>
  </si>
  <si>
    <t>ウクライナ　わたしのことも思いだして　戦地からの証言</t>
  </si>
  <si>
    <t>ジョージ・バトラー／文と絵　原田勝／訳</t>
  </si>
  <si>
    <t>978-4-09-290682-2</t>
  </si>
  <si>
    <t>わたし、サイエンスエンターテイナーになる！</t>
  </si>
  <si>
    <t>五十嵐美樹／著</t>
  </si>
  <si>
    <t>978-4-86621-490-0</t>
  </si>
  <si>
    <t>ＷＡＶＥ出版</t>
  </si>
  <si>
    <t>明るい未来を築くための環境科学</t>
  </si>
  <si>
    <t>川合真一郎ほか／著</t>
  </si>
  <si>
    <t>978-4-7598-2397-4</t>
  </si>
  <si>
    <t>207p</t>
  </si>
  <si>
    <t>アルフォンス・ミュシャ</t>
  </si>
  <si>
    <t>アルフォンス・ミュシャ／画　府中市美術館／編著</t>
  </si>
  <si>
    <t>978-4-480-87416-0</t>
  </si>
  <si>
    <t>224p</t>
  </si>
  <si>
    <t>見えなくても王手</t>
  </si>
  <si>
    <t>佐川光晴／著</t>
  </si>
  <si>
    <t>978-4-408-53873-0</t>
  </si>
  <si>
    <t>317p</t>
  </si>
  <si>
    <t>一冊でつかむ日本のしきたり　ビジュアル版</t>
  </si>
  <si>
    <t>永田美穂／監修</t>
  </si>
  <si>
    <t>978-4-309-62961-2</t>
  </si>
  <si>
    <t>完全版面白くて眠れなくなる物理</t>
  </si>
  <si>
    <t>左巻健男／著</t>
  </si>
  <si>
    <t>383p</t>
  </si>
  <si>
    <t>978-4-569-85851-7</t>
  </si>
  <si>
    <t>クマはなぜ人里に出てきたのか</t>
  </si>
  <si>
    <t>永幡嘉之／文・写真</t>
  </si>
  <si>
    <t>201p</t>
  </si>
  <si>
    <t>978-4-8451-1953-0</t>
  </si>
  <si>
    <t>旬報社</t>
  </si>
  <si>
    <t>センスを磨く刺激的で美しい言葉</t>
  </si>
  <si>
    <t>山口路子／著</t>
  </si>
  <si>
    <t>978-4-479-78617-7</t>
  </si>
  <si>
    <t>大和書房</t>
  </si>
  <si>
    <t>トースターで作れる！食べきりサイズのお菓子</t>
  </si>
  <si>
    <t>松尾美香／著</t>
  </si>
  <si>
    <t>978-4-7980-7381-1</t>
  </si>
  <si>
    <t>絶対に失敗しないSNSの教科書</t>
  </si>
  <si>
    <t>五十嵐豪／著</t>
  </si>
  <si>
    <t>978-4-7949-7453-2</t>
  </si>
  <si>
    <t>晶文社</t>
  </si>
  <si>
    <t>みんなで描こう！黒板アート　学校行事編</t>
  </si>
  <si>
    <t>すずきらな／著　子供の科学編集部／編</t>
  </si>
  <si>
    <t>978-4-416-52436-7</t>
  </si>
  <si>
    <t>京友禅への誘い</t>
  </si>
  <si>
    <t>那須修／著</t>
  </si>
  <si>
    <t>183p</t>
  </si>
  <si>
    <t>978-4-473-04594-2</t>
  </si>
  <si>
    <t>淡交社</t>
  </si>
  <si>
    <t>藍を継ぐ海</t>
  </si>
  <si>
    <t>伊与原新／著</t>
  </si>
  <si>
    <t>268p</t>
  </si>
  <si>
    <t>978-4-10-336214-2</t>
  </si>
  <si>
    <t>新潮社</t>
  </si>
  <si>
    <t>173p</t>
  </si>
  <si>
    <t>やなやつ改造計画</t>
  </si>
  <si>
    <t>吉野万理子／著</t>
  </si>
  <si>
    <t>978-4-7515-3226-3</t>
  </si>
  <si>
    <t>明日の花　新装版</t>
  </si>
  <si>
    <t>中村汀女／著</t>
  </si>
  <si>
    <t>271p</t>
  </si>
  <si>
    <t>978-4-86600-133-3</t>
  </si>
  <si>
    <t>冨山房インターナショナル</t>
  </si>
  <si>
    <t>ぼくたちは宇宙のなかで</t>
  </si>
  <si>
    <t>カチャ・ベーレン／作　こだまともこ／訳</t>
  </si>
  <si>
    <t>978-4-566-02485-4</t>
  </si>
  <si>
    <t>341p</t>
  </si>
  <si>
    <t>わらって、考える!イグ・ノーベル賞ずかん</t>
  </si>
  <si>
    <t>萩原慶／絵　古澤輝由／監修</t>
  </si>
  <si>
    <t>978-4-593-10045-3</t>
  </si>
  <si>
    <t>335p</t>
  </si>
  <si>
    <t>NHK出版</t>
  </si>
  <si>
    <t>丸善出版</t>
  </si>
  <si>
    <t>197p</t>
  </si>
  <si>
    <t>176p</t>
  </si>
  <si>
    <t>164p</t>
  </si>
  <si>
    <t>167p</t>
  </si>
  <si>
    <t>条約・枠組み・国際ルールがわかる!国際社会のしくみ事典</t>
  </si>
  <si>
    <t>かみゆ歴史編集部／編　長谷川敦／執筆協力　貴家勝宏／監修</t>
  </si>
  <si>
    <t>978-4-8451-1969-1</t>
  </si>
  <si>
    <t>矢吹康夫／監修</t>
  </si>
  <si>
    <t>理科年表　第98冊(令和7年)　机上版</t>
  </si>
  <si>
    <t>国立天文台／編</t>
  </si>
  <si>
    <t>1186p</t>
  </si>
  <si>
    <t>978-4-621-31030-4</t>
  </si>
  <si>
    <t>117p</t>
  </si>
  <si>
    <t>日本の深海魚図鑑</t>
  </si>
  <si>
    <t>岡本誠,本村浩之／編著</t>
  </si>
  <si>
    <t>978-4-635-06404-0</t>
  </si>
  <si>
    <t>112p</t>
  </si>
  <si>
    <t>脳のはたらきとニューロダイバーシティ</t>
  </si>
  <si>
    <t>ルイーズ・グッディング／著　岡田俊,林(高木)朗子／日本語版監修　上原昌子／訳</t>
  </si>
  <si>
    <t>978-4-487-81730-6</t>
  </si>
  <si>
    <t>刺繍で楽しむいわさきちひろの世界</t>
  </si>
  <si>
    <t>寺西恵里子／著　ちひろ美術館／監修</t>
  </si>
  <si>
    <t>978-4-528-02457-1</t>
  </si>
  <si>
    <t>創作折り紙技法を究める</t>
  </si>
  <si>
    <t>川畑文昭／著</t>
  </si>
  <si>
    <t>978-4-416-62381-7</t>
  </si>
  <si>
    <t>サッカー・グラニーズ</t>
  </si>
  <si>
    <t>ジーン・ダフィー／著　実川元子／訳</t>
  </si>
  <si>
    <t>978-4-582-62706-0</t>
  </si>
  <si>
    <t>中学デビューシリーズ</t>
  </si>
  <si>
    <t>ソフトテニス入門</t>
  </si>
  <si>
    <t>川端優紀／著</t>
  </si>
  <si>
    <t>978-4-583-11706-5</t>
  </si>
  <si>
    <t>ベースボール・マガジン社</t>
  </si>
  <si>
    <t>卓球入門</t>
  </si>
  <si>
    <t>三田村宗明／著</t>
  </si>
  <si>
    <t>978-4-583-11676-1</t>
  </si>
  <si>
    <t>剣道入門</t>
  </si>
  <si>
    <t>有田祐二／著</t>
  </si>
  <si>
    <t>978-4-583-11724-9</t>
  </si>
  <si>
    <t>三省堂</t>
  </si>
  <si>
    <t>例解新漢和辞典　第６版　オンライン辞書付き</t>
  </si>
  <si>
    <t>山田俊雄ほか／編著</t>
  </si>
  <si>
    <t>156p･1283p</t>
  </si>
  <si>
    <t>978-4-385-13633-2</t>
  </si>
  <si>
    <t>ジュニアクラウン中学和英辞典　第１２版</t>
  </si>
  <si>
    <t>田島伸悟,三省堂編修所／編</t>
  </si>
  <si>
    <t>612p</t>
  </si>
  <si>
    <t>978-4-385-10844-5</t>
  </si>
  <si>
    <t>あさのあつこ／著</t>
  </si>
  <si>
    <t>高等学校</t>
  </si>
  <si>
    <t>外国語を届ける書店</t>
  </si>
  <si>
    <t>白水社編集部／編</t>
  </si>
  <si>
    <t>209p</t>
  </si>
  <si>
    <t>978-4-560-09138-8</t>
  </si>
  <si>
    <t>白水社</t>
  </si>
  <si>
    <t>なぜ哲学を学ぶのか</t>
  </si>
  <si>
    <t>矢嶋直規／監訳　倉光星燈／訳</t>
  </si>
  <si>
    <t>978-4-621-31028-1</t>
  </si>
  <si>
    <t>これから大人になるアナタに伝えたい10のこと</t>
  </si>
  <si>
    <t>サヘル・ローズ／著</t>
  </si>
  <si>
    <t>216p</t>
  </si>
  <si>
    <t>978-4-494-02085-0</t>
  </si>
  <si>
    <t>空を見上げて歴史の話をしよう</t>
  </si>
  <si>
    <t>雪ノ光／著</t>
  </si>
  <si>
    <t>255p</t>
  </si>
  <si>
    <t>978-4-385-36171-0</t>
  </si>
  <si>
    <t>大石学／監修</t>
  </si>
  <si>
    <t>あの時のわたし</t>
  </si>
  <si>
    <t>岡野民／著</t>
  </si>
  <si>
    <t>978-4-10-355931-3</t>
  </si>
  <si>
    <t>流れのままに旅をする。　GO WITH THE FLOW</t>
  </si>
  <si>
    <t>Ｂａｐｐａ　Ｓｈｏｔａ／著</t>
  </si>
  <si>
    <t>978-4-04-606724-1</t>
  </si>
  <si>
    <t>どうなってるの、アメリカ！</t>
  </si>
  <si>
    <t>Ｓａｋｕ　Ｙａｎａｇａｗａ／著</t>
  </si>
  <si>
    <t>334p</t>
  </si>
  <si>
    <t>978-4-479-79815-6</t>
  </si>
  <si>
    <t>ベレ出版</t>
  </si>
  <si>
    <t>草思社</t>
  </si>
  <si>
    <t>235p</t>
  </si>
  <si>
    <t>味噌大全　増補改訂版</t>
  </si>
  <si>
    <t>渡邊敦光／監修</t>
  </si>
  <si>
    <t>978-4-490-21101-6</t>
  </si>
  <si>
    <t>東京堂出版</t>
  </si>
  <si>
    <t>今野真二／著</t>
  </si>
  <si>
    <t>184p</t>
  </si>
  <si>
    <t>299p</t>
  </si>
  <si>
    <t>今尾恵介／著</t>
  </si>
  <si>
    <t>286p</t>
  </si>
  <si>
    <t>333p</t>
  </si>
  <si>
    <t>204p</t>
  </si>
  <si>
    <t>朝倉書店</t>
  </si>
  <si>
    <t>毎日新聞出版</t>
  </si>
  <si>
    <t>雪の名前　まほろば歳時記</t>
  </si>
  <si>
    <t>高橋順子／文　佐藤秀明／写真</t>
  </si>
  <si>
    <t>978-4-09-682476-4</t>
  </si>
  <si>
    <t>うんこの世界</t>
  </si>
  <si>
    <t>アダム・ハート／著　増田隆一／監修・解説　梅田智世／訳</t>
  </si>
  <si>
    <t>327p</t>
  </si>
  <si>
    <t>978-4-7949-7442-6</t>
  </si>
  <si>
    <t>バイオミメティクスは、未来を変える</t>
  </si>
  <si>
    <t>橘悟／著</t>
  </si>
  <si>
    <t>978-4-86621-495-5</t>
  </si>
  <si>
    <t>やさしい米粉のおやつ</t>
  </si>
  <si>
    <t>創房優／著</t>
  </si>
  <si>
    <t>978-4-635-45080-5</t>
  </si>
  <si>
    <t>ぶつり学入門</t>
  </si>
  <si>
    <t>三澤信也／著　市川憲一／監修</t>
  </si>
  <si>
    <t>978-4-86064-778-0</t>
  </si>
  <si>
    <t>はじめての近現代短歌史</t>
  </si>
  <si>
    <t>髙良真実／著</t>
  </si>
  <si>
    <t>978-4-7942-2708-9</t>
  </si>
  <si>
    <t>ミルキーウェイ　竹雀農業高校牛部</t>
  </si>
  <si>
    <t>堀米薫／著</t>
  </si>
  <si>
    <t>978-4-406-06826-0</t>
  </si>
  <si>
    <t>蘭医繚乱　洪庵と泰然</t>
  </si>
  <si>
    <t>海堂尊／著</t>
  </si>
  <si>
    <t>393p</t>
  </si>
  <si>
    <t>978-4-569-85793-0</t>
  </si>
  <si>
    <t>NHK「100分de名著」ブックス</t>
  </si>
  <si>
    <t>鴻巣友季子／著</t>
  </si>
  <si>
    <t>254p</t>
  </si>
  <si>
    <t>風景で紡ぐ明日、花笑むためのことば113</t>
  </si>
  <si>
    <t>紡季／著　深谷圭助／監修</t>
  </si>
  <si>
    <t>251p</t>
  </si>
  <si>
    <t>978-4-86621-499-3</t>
  </si>
  <si>
    <t>269p</t>
  </si>
  <si>
    <t>クラクフ・ゲットーの薬局</t>
  </si>
  <si>
    <t>タデウシュ・パンキェヴィチ／著　田村和子／訳</t>
  </si>
  <si>
    <t>248p･7p</t>
  </si>
  <si>
    <t>978-4-272-51018-4</t>
  </si>
  <si>
    <t>地名の魔力</t>
  </si>
  <si>
    <t>190p</t>
  </si>
  <si>
    <t>978-4-569-85791-6</t>
  </si>
  <si>
    <t>能登のムラは死なない</t>
  </si>
  <si>
    <t>藤井満／著</t>
  </si>
  <si>
    <t>978-4-540-24159-8</t>
  </si>
  <si>
    <t>「科学・技術の歴史」が一冊でまるごとわかる</t>
  </si>
  <si>
    <t>白鳥敬／著</t>
  </si>
  <si>
    <t>302p</t>
  </si>
  <si>
    <t>978-4-86064-773-5</t>
  </si>
  <si>
    <t>数学はそんなものじゃない！</t>
  </si>
  <si>
    <t>アルフ・コールズ,ナタリー・シンクレア／著　永山香織／訳</t>
  </si>
  <si>
    <t>978-4-7949-7459-4</t>
  </si>
  <si>
    <t>地震学の歴史からみる地震防災</t>
  </si>
  <si>
    <t>神沼克伊／著</t>
  </si>
  <si>
    <t>978-4-621-30996-4</t>
  </si>
  <si>
    <t>はじめて学ぶ哺乳類</t>
  </si>
  <si>
    <t>山本俊昭／著</t>
  </si>
  <si>
    <t>978-4-8299-6536-8</t>
  </si>
  <si>
    <t>睡眠文化論</t>
  </si>
  <si>
    <t>豊田由貴夫,睡眠文化研究会／編　岩田有史ほか／執筆</t>
  </si>
  <si>
    <t>978-4-473-04658-1</t>
  </si>
  <si>
    <t>文藝春秋</t>
  </si>
  <si>
    <t>旅のち、チャイ</t>
  </si>
  <si>
    <t>吉池浩美／著</t>
  </si>
  <si>
    <t>15×21cm</t>
  </si>
  <si>
    <t>978-4-8292-1072-7</t>
  </si>
  <si>
    <t>婦人之友社</t>
  </si>
  <si>
    <t>ことばの番人</t>
  </si>
  <si>
    <t>髙橋秀実／著</t>
  </si>
  <si>
    <t>978-4-7976-7451-4</t>
  </si>
  <si>
    <t>学生時代に学びたい情報倫理　改訂版</t>
  </si>
  <si>
    <t>鞆大輔,矢野芳人／著</t>
  </si>
  <si>
    <t>978-4-320-12582-7</t>
  </si>
  <si>
    <t>共立出版</t>
  </si>
  <si>
    <t>自然史博物館の資料と保存</t>
  </si>
  <si>
    <t>高野温子,三橋弘宗／編</t>
  </si>
  <si>
    <t>178p</t>
  </si>
  <si>
    <t>978-4-254-10306-9</t>
  </si>
  <si>
    <t>ロールモデルがいない君へ　６ヵ国育ちのナージャが聞くルーツが異なる12人の物語</t>
  </si>
  <si>
    <t>キリーロバ・ナージャ／著</t>
  </si>
  <si>
    <t>311p</t>
  </si>
  <si>
    <t>978-4-04-114367-4</t>
  </si>
  <si>
    <t>320p</t>
  </si>
  <si>
    <t>351p</t>
  </si>
  <si>
    <t>日本怪異妖怪大事典　普及版</t>
  </si>
  <si>
    <t>小松和彦ほか／編集委員　小松和彦／監修</t>
  </si>
  <si>
    <t>978-4-490-10956-6</t>
  </si>
  <si>
    <t>江戸の科学大図鑑　コンパクト版</t>
  </si>
  <si>
    <t>太田浩司／ほか監修</t>
  </si>
  <si>
    <t>978-4-309-22936-2</t>
  </si>
  <si>
    <t>天文年鑑　2025年版</t>
  </si>
  <si>
    <t>天文年鑑編集委員会／編</t>
  </si>
  <si>
    <t>375p</t>
  </si>
  <si>
    <t>978-4-416-72366-1</t>
  </si>
  <si>
    <t>東京スリバチ散歩</t>
  </si>
  <si>
    <t>皆川典久／著</t>
  </si>
  <si>
    <t>978-4-408-65112-5</t>
  </si>
  <si>
    <t>グレゴリー・ポール海竜事典</t>
  </si>
  <si>
    <t>Ｇｒｅｇｏｒｙ　Ｓ．Ｐａｕｌ／著　東洋一,服部創紀／監訳　東洋一ほか／訳</t>
  </si>
  <si>
    <t>978-4-320-04742-6</t>
  </si>
  <si>
    <t>満洲国の記憶</t>
  </si>
  <si>
    <t>船尾修／著</t>
  </si>
  <si>
    <t>17×19cm</t>
  </si>
  <si>
    <t>431p</t>
  </si>
  <si>
    <t>978-4-406-06868-0</t>
  </si>
  <si>
    <t>世界で一番美しい工具図鑑</t>
  </si>
  <si>
    <t>セオドア・グレイ／著　ニック・マン／写真　高野倉匡人／監修　武井摩利／訳</t>
  </si>
  <si>
    <t>978-4-422-50004-1</t>
  </si>
  <si>
    <t>日本の犬</t>
  </si>
  <si>
    <t>山喜多佐知子／編　武井哲史／撮影</t>
  </si>
  <si>
    <t>978-4-416-52419-0</t>
  </si>
  <si>
    <t>海と生きる</t>
  </si>
  <si>
    <t>唐澤和也／著</t>
  </si>
  <si>
    <t>978-4-08-788107-3</t>
  </si>
  <si>
    <t>247p</t>
  </si>
  <si>
    <t>基本五体字典　新装版</t>
  </si>
  <si>
    <t>山城桐廬／著</t>
  </si>
  <si>
    <t>457p</t>
  </si>
  <si>
    <t>978-4-490-10952-8</t>
  </si>
  <si>
    <t>折り紙の事典</t>
  </si>
  <si>
    <t>前川淳ほか／編　岡村昌夫,三浦公亮／監修</t>
  </si>
  <si>
    <t>978-4-254-68027-0</t>
  </si>
  <si>
    <t>箱根５区</t>
  </si>
  <si>
    <t>佐藤俊／著</t>
  </si>
  <si>
    <t>270p</t>
  </si>
  <si>
    <t>978-4-19-865918-9</t>
  </si>
  <si>
    <t>「幸せ」を背負って</t>
  </si>
  <si>
    <t>野村良太／著</t>
  </si>
  <si>
    <t>978-4-635-34049-6</t>
  </si>
  <si>
    <t>起源でたどる日本語表現事典</t>
  </si>
  <si>
    <t>木部暢子／編著　中澤光平ほか／著</t>
  </si>
  <si>
    <t>978-4-621-31035-9</t>
  </si>
  <si>
    <t>おいしさの表現辞典　普及版</t>
  </si>
  <si>
    <t>川端晶子,淵上匠子／編</t>
  </si>
  <si>
    <t>405p</t>
  </si>
  <si>
    <t>978-4-490-10953-5</t>
  </si>
  <si>
    <t>241p</t>
  </si>
  <si>
    <t>415p</t>
  </si>
  <si>
    <t>雫</t>
  </si>
  <si>
    <t>寺地はるな／著</t>
  </si>
  <si>
    <t>978-4-14-005748-3</t>
  </si>
  <si>
    <t>ゆびさきに魔法</t>
  </si>
  <si>
    <t>三浦しをん／著</t>
  </si>
  <si>
    <t>364p</t>
  </si>
  <si>
    <t>978-4-16-391919-5</t>
  </si>
  <si>
    <t>アーセナルにおいでよ</t>
  </si>
  <si>
    <t>252p</t>
  </si>
  <si>
    <t>978-4-16-401009-9</t>
  </si>
  <si>
    <t>わだかまってばかり日記</t>
  </si>
  <si>
    <t>岩瀬成子／著</t>
  </si>
  <si>
    <t>978-4-652-20661-4</t>
  </si>
  <si>
    <t>メアリ・シェリー</t>
  </si>
  <si>
    <t>シャーロット・ゴードン／著　小川公代／訳</t>
  </si>
  <si>
    <t>202p･22p</t>
  </si>
  <si>
    <t>978-4-560-09144-9</t>
  </si>
  <si>
    <t>021.2</t>
    <phoneticPr fontId="18"/>
  </si>
  <si>
    <t>002</t>
    <phoneticPr fontId="18"/>
  </si>
  <si>
    <t>007.13</t>
    <phoneticPr fontId="18"/>
  </si>
  <si>
    <t>033</t>
    <phoneticPr fontId="18"/>
  </si>
  <si>
    <t>007.3</t>
    <phoneticPr fontId="18"/>
  </si>
  <si>
    <t>024.1</t>
    <phoneticPr fontId="18"/>
  </si>
  <si>
    <t>069.4</t>
    <phoneticPr fontId="18"/>
  </si>
  <si>
    <t>978-4-572-00155-9</t>
  </si>
  <si>
    <t>609p</t>
  </si>
  <si>
    <t>ホメーロス／著　土井晩翠／訳</t>
  </si>
  <si>
    <t>イーリアス　下　新装版</t>
  </si>
  <si>
    <t>978-4-572-00154-2</t>
  </si>
  <si>
    <t>559p</t>
  </si>
  <si>
    <t>イーリアス　上　新装版</t>
  </si>
  <si>
    <t>978-4-10-590199-8</t>
  </si>
  <si>
    <t>ジュンパ・ラヒリ／著　小川高義／訳</t>
  </si>
  <si>
    <t>翻訳する私</t>
  </si>
  <si>
    <t>978-4-309-20918-0</t>
  </si>
  <si>
    <t>307p</t>
  </si>
  <si>
    <t>イーユン・リー／著　篠森ゆりこ／訳</t>
  </si>
  <si>
    <t>水曜生まれの子</t>
  </si>
  <si>
    <t>198p</t>
  </si>
  <si>
    <t>978-4-7949-7136-4</t>
  </si>
  <si>
    <t>898p</t>
  </si>
  <si>
    <t>吉本隆明／著</t>
  </si>
  <si>
    <t>吉本隆明全集　36</t>
  </si>
  <si>
    <t>978-4-8113-3221-5</t>
  </si>
  <si>
    <t>水木しげる／著　中野晴行／編</t>
  </si>
  <si>
    <t>水木しげる戦記漫画名作コレクション　３　平和への願い</t>
  </si>
  <si>
    <t>978-4-8113-3220-8</t>
  </si>
  <si>
    <t>水木しげる戦記漫画名作コレクション　２　戦場の悲劇</t>
  </si>
  <si>
    <t>978-4-8113-3219-2</t>
  </si>
  <si>
    <t>水木しげる戦記漫画名作コレクション　１　水木しげるの体験</t>
  </si>
  <si>
    <t>978-4-652-20663-8</t>
  </si>
  <si>
    <t>701p</t>
  </si>
  <si>
    <t>佐野洋子／著　刈谷政則／編</t>
  </si>
  <si>
    <t>佐野洋子全童話</t>
  </si>
  <si>
    <t>978-4-19-865983-7</t>
  </si>
  <si>
    <t>吉田篤弘／著</t>
  </si>
  <si>
    <t>月とコーヒー　デミタス</t>
  </si>
  <si>
    <t>978-4-05-206117-2</t>
  </si>
  <si>
    <t>300p</t>
  </si>
  <si>
    <t>トナミゲン／著　カシワイ／絵</t>
  </si>
  <si>
    <t>地球一家が、おじゃまします。</t>
  </si>
  <si>
    <t>399p</t>
  </si>
  <si>
    <t>978-4-19-865968-4</t>
  </si>
  <si>
    <t>西村京太郎／著</t>
  </si>
  <si>
    <t>戦争とミステリー作家</t>
  </si>
  <si>
    <t>978-4-7803-1368-0</t>
  </si>
  <si>
    <t>155p</t>
  </si>
  <si>
    <t>吉村あき子,須賀あゆみ／著</t>
  </si>
  <si>
    <t>ハリー・ポッターの「ことば学」</t>
  </si>
  <si>
    <t>978-4-385-13468-0</t>
  </si>
  <si>
    <t>994･129p</t>
  </si>
  <si>
    <t>秋永一枝／編　金田一春彦／監修</t>
  </si>
  <si>
    <t>新明解日本語アクセント辞典　第２版 新装版</t>
  </si>
  <si>
    <t>978-4-309-61773-2</t>
  </si>
  <si>
    <t>228p</t>
  </si>
  <si>
    <t>増補版　学校では教えてくれないゆかいな日本語</t>
  </si>
  <si>
    <t>978-4-408-65136-1</t>
  </si>
  <si>
    <t>ブルーガイド編集部／編</t>
  </si>
  <si>
    <t>関東日帰りベスト100山</t>
  </si>
  <si>
    <t>978-4-583-11712-6</t>
  </si>
  <si>
    <t>256p</t>
  </si>
  <si>
    <t>ミハイロ・ペトロヴィッチ／著　佐藤景／編</t>
  </si>
  <si>
    <t>ミシャ自伝</t>
  </si>
  <si>
    <t>978-4-406-06825-3</t>
  </si>
  <si>
    <t>金澤翔子／書　金澤泰子／文</t>
  </si>
  <si>
    <t>翔子の百物語</t>
  </si>
  <si>
    <t>240p</t>
  </si>
  <si>
    <t>232p</t>
  </si>
  <si>
    <t>978-4-10-602309-5</t>
  </si>
  <si>
    <t>原田マハ／著</t>
  </si>
  <si>
    <t>原田マハのポスト印象派物語</t>
  </si>
  <si>
    <t>978-4-7803-1366-6</t>
  </si>
  <si>
    <t>218p</t>
  </si>
  <si>
    <t>野見山暁治,窪島誠一郎／著</t>
  </si>
  <si>
    <t>無言館はなぜつくられたのか　新装版</t>
  </si>
  <si>
    <t>978-4-16-390637-9</t>
  </si>
  <si>
    <t>574p･図版16p</t>
  </si>
  <si>
    <t>柳田邦男／著</t>
  </si>
  <si>
    <t>それでも人生にYesと言うために</t>
  </si>
  <si>
    <t>318p</t>
  </si>
  <si>
    <t>978-4-418-25306-7</t>
  </si>
  <si>
    <t>大須賀麻由美／著　三好貴子／イラスト　東京製菓学校／監修</t>
  </si>
  <si>
    <t>おうちで作る、季節を楽しむ　和菓子の二十四節気</t>
  </si>
  <si>
    <t>978-4-254-61116-8</t>
  </si>
  <si>
    <t>香西みどり,綾部園子／編著</t>
  </si>
  <si>
    <t>よくわかる調理学実習</t>
  </si>
  <si>
    <t>978-4-582-54481-7</t>
  </si>
  <si>
    <t>165p</t>
  </si>
  <si>
    <t>伊東豊雄／著</t>
  </si>
  <si>
    <t>誰のために何のために建築をつくるのか</t>
  </si>
  <si>
    <t>978-4-7598-2400-1</t>
  </si>
  <si>
    <t>471p</t>
  </si>
  <si>
    <t>ジョナサン・Ｂ・ロソス／著　的場知之／訳</t>
  </si>
  <si>
    <t>ネコはどうしてニャアと鳴くの？</t>
  </si>
  <si>
    <t>978-4-416-72333-3</t>
  </si>
  <si>
    <t>水口博也／編著</t>
  </si>
  <si>
    <t>世界で一番美しいハチドリ図鑑</t>
  </si>
  <si>
    <t>978-4-254-16083-3</t>
  </si>
  <si>
    <t>狩野彰宏,柏木健司／編著</t>
  </si>
  <si>
    <t>図説日本の洞窟</t>
  </si>
  <si>
    <t>978-4-06-538605-7</t>
  </si>
  <si>
    <t>青木陽介／著</t>
  </si>
  <si>
    <t>地球の測り方</t>
  </si>
  <si>
    <t>978-4-7598-2387-5</t>
  </si>
  <si>
    <t>ＤＫ社／編　井山弘幸／監訳　伊藤伸子／訳</t>
  </si>
  <si>
    <t>年表で見る科学の歴史図鑑</t>
  </si>
  <si>
    <t>978-4-582-70370-2</t>
  </si>
  <si>
    <t>中山元／著</t>
  </si>
  <si>
    <t>戦争の思想史　哲学者は戦うことをどう考えてきたのか</t>
  </si>
  <si>
    <t>295p</t>
  </si>
  <si>
    <t>325p</t>
  </si>
  <si>
    <t>978-4-540-24158-1</t>
  </si>
  <si>
    <t>齊藤康則,朝廣和夫／著</t>
  </si>
  <si>
    <t>農業ボランティア</t>
  </si>
  <si>
    <t>978-4-14-081988-3</t>
  </si>
  <si>
    <t>429p</t>
  </si>
  <si>
    <t>ジョナサン・フリードランド／著　羽田詩津子／訳</t>
  </si>
  <si>
    <t>アウシュヴィッツ脱出</t>
  </si>
  <si>
    <t>978-4-473-04663-5</t>
  </si>
  <si>
    <t>446p</t>
  </si>
  <si>
    <t>京都商工会議所／編　森谷尅久／監修</t>
  </si>
  <si>
    <t>新版増補　京都・観光文化検定試験　公式テキストブック</t>
  </si>
  <si>
    <t>帝国書院</t>
  </si>
  <si>
    <t>978-4-8071-6759-3</t>
  </si>
  <si>
    <t>261p</t>
  </si>
  <si>
    <t>帝国書院／著</t>
  </si>
  <si>
    <t>旅に出たくなる地図　世界　２０版</t>
  </si>
  <si>
    <t>978-4-7942-2780-5</t>
  </si>
  <si>
    <t>366･32p</t>
  </si>
  <si>
    <t>リチャード・ローズ／著　的場知之／訳</t>
  </si>
  <si>
    <t>生物学を進化させた男エドワード・O・ウィルソン</t>
  </si>
  <si>
    <t>978-4-406-06871-0</t>
  </si>
  <si>
    <t>139p</t>
  </si>
  <si>
    <t>山田敬男／著</t>
  </si>
  <si>
    <t>初めてのマルクス、エンゲルス</t>
  </si>
  <si>
    <t>978-4-19-865962-2</t>
  </si>
  <si>
    <t>河合敦／著</t>
  </si>
  <si>
    <t>戦国武将臨終図巻</t>
  </si>
  <si>
    <t>242p</t>
  </si>
  <si>
    <t>978-4-591-18406-6</t>
  </si>
  <si>
    <t>青山和夫／〔ほか〕／著</t>
  </si>
  <si>
    <t>考古学者だけど、発掘が出来ません。多忙すぎる日常</t>
  </si>
  <si>
    <t>978-4-7942-2775-1</t>
  </si>
  <si>
    <t>小友聡／著</t>
  </si>
  <si>
    <t>人生に無意味なことなどない　今を生きるコヘレトの言葉</t>
  </si>
  <si>
    <t>978-4-333-02908-2</t>
  </si>
  <si>
    <t>149p</t>
  </si>
  <si>
    <t>平井正修／著</t>
  </si>
  <si>
    <t>〈わたし〉を捨てる。</t>
  </si>
  <si>
    <t>978-4-408-65156-9</t>
  </si>
  <si>
    <t>馬渕俊介／著</t>
  </si>
  <si>
    <t>道をつくる</t>
  </si>
  <si>
    <t>978-4-7949-7458-7</t>
  </si>
  <si>
    <t>444p</t>
  </si>
  <si>
    <t>ピーター・シンガー／著　矢島壮平／訳</t>
  </si>
  <si>
    <t>道徳は進歩する</t>
  </si>
  <si>
    <t>978-4-635-35002-0</t>
  </si>
  <si>
    <t>フレデリック・グロ／著　谷口亜沙子／訳</t>
  </si>
  <si>
    <t>歩くという哲学</t>
  </si>
  <si>
    <t>鹿島茂／著</t>
  </si>
  <si>
    <t>978-4-09-389188-2</t>
  </si>
  <si>
    <t>宮崎伸治／著</t>
  </si>
  <si>
    <t>出版中止！　一度「死んだ」から書けた翻訳家残酷物語</t>
  </si>
  <si>
    <t>978-4-320-12586-5</t>
  </si>
  <si>
    <t>谷口唯成／ほか著</t>
  </si>
  <si>
    <t>情報社会を生きるためのICT入門</t>
  </si>
  <si>
    <t>978-4-582-83982-1</t>
  </si>
  <si>
    <t>236p</t>
  </si>
  <si>
    <t>坂本葵／著</t>
  </si>
  <si>
    <t>その本はまだルリユールされていない</t>
  </si>
  <si>
    <t>978-4-620-32832-4</t>
  </si>
  <si>
    <t>俳句αあるふぁ編集部／編</t>
  </si>
  <si>
    <t>いきもの歳時記365日</t>
  </si>
  <si>
    <t>285p</t>
  </si>
  <si>
    <t>978-4-620-32827-0</t>
  </si>
  <si>
    <t>飯間浩明／文　金井真紀／絵</t>
  </si>
  <si>
    <t>日本語どんぶらこことばは変わるよどこまでも</t>
  </si>
  <si>
    <t>978-4-418-25211-4</t>
  </si>
  <si>
    <t>塩田雄大／著</t>
  </si>
  <si>
    <t>ゆれる日本語、それでもゆるがない日本語</t>
  </si>
  <si>
    <t>978-4-14-088741-7</t>
  </si>
  <si>
    <t>266p</t>
  </si>
  <si>
    <t>川原繁人／著</t>
  </si>
  <si>
    <t>「声」の言語学入門</t>
  </si>
  <si>
    <t>978-4-528-02474-8</t>
  </si>
  <si>
    <t>川村卓,井脇毅／著</t>
  </si>
  <si>
    <t>バッティングを科学する</t>
  </si>
  <si>
    <t>978-4-473-04665-9</t>
  </si>
  <si>
    <t>礪波恵昭,真船きょうこ／著</t>
  </si>
  <si>
    <t>芸大の先生に教わる仏像の歴史</t>
  </si>
  <si>
    <t>978-4-86064-789-6</t>
  </si>
  <si>
    <t>瀬尾一樹／著</t>
  </si>
  <si>
    <t>樹木医がおしえる木のすごい仕組み</t>
  </si>
  <si>
    <t>978-4-8451-2096-3</t>
  </si>
  <si>
    <t>石井里津子／著</t>
  </si>
  <si>
    <t>米粉はミライ!</t>
  </si>
  <si>
    <t>978-4-06-538521-0</t>
  </si>
  <si>
    <t>塩川純佳／著</t>
  </si>
  <si>
    <t>世界の卵料理</t>
  </si>
  <si>
    <t>199p</t>
  </si>
  <si>
    <t>128p</t>
  </si>
  <si>
    <t>978-4-479-39445-7</t>
  </si>
  <si>
    <t>篠原かをり／著</t>
  </si>
  <si>
    <t>歩くサナギ、うんちの繭</t>
  </si>
  <si>
    <t>978-4-7942-2763-8</t>
  </si>
  <si>
    <t>20×20cm</t>
  </si>
  <si>
    <t>武田康男／写真・文</t>
  </si>
  <si>
    <t>すばらしい空の見つけかた</t>
  </si>
  <si>
    <t>978-4-8292-1074-1</t>
  </si>
  <si>
    <t>藍原寛子／著</t>
  </si>
  <si>
    <t>フクシマ、能登、そしてこれから</t>
  </si>
  <si>
    <t>F-TOMO BOOKS</t>
  </si>
  <si>
    <t>978-4-480-68516-2</t>
  </si>
  <si>
    <t>牧野智和／著</t>
  </si>
  <si>
    <t>社会は「私」をどうかたちづくるのか</t>
  </si>
  <si>
    <t>978-4-591-18516-2</t>
  </si>
  <si>
    <t>348p</t>
  </si>
  <si>
    <t>柿内尚文／著</t>
  </si>
  <si>
    <t>このオムライスに、付加価値をつけてください</t>
  </si>
  <si>
    <t>978-4-385-32151-6</t>
  </si>
  <si>
    <t>髙瀬文人／編</t>
  </si>
  <si>
    <t>ひと目でわかる六法入門　第３版</t>
  </si>
  <si>
    <t>朝日新聞出版／編著</t>
  </si>
  <si>
    <t>277p</t>
  </si>
  <si>
    <t>978-4-02-295310-0</t>
  </si>
  <si>
    <t>戸谷洋志／著</t>
  </si>
  <si>
    <t>詭弁と論破</t>
  </si>
  <si>
    <t>978-4-582-86079-5</t>
  </si>
  <si>
    <t>飯田一史／著</t>
  </si>
  <si>
    <t>町の本屋はいかにしてつぶれてきたか</t>
  </si>
  <si>
    <t>978-4-14-081987-6</t>
  </si>
  <si>
    <t>258p</t>
  </si>
  <si>
    <t>ギンガムチェックと塩漬けライム</t>
  </si>
  <si>
    <t>978-4-408-65140-8</t>
  </si>
  <si>
    <t>黒柳徹子／文　武井武雄／絵</t>
  </si>
  <si>
    <t>トットのピクチャー・ブック</t>
  </si>
  <si>
    <t>978-4-8451-2092-5</t>
  </si>
  <si>
    <t>349p</t>
  </si>
  <si>
    <t>渡辺周,花田達朗／著</t>
  </si>
  <si>
    <t>自由への逃走</t>
  </si>
  <si>
    <t>978-4-86064-792-6</t>
  </si>
  <si>
    <t>すずきひろし／著</t>
  </si>
  <si>
    <t>語源語感イメージでごっそり覚える英単語事典</t>
  </si>
  <si>
    <t>978-4-490-21106-1</t>
  </si>
  <si>
    <t>196p</t>
  </si>
  <si>
    <t>釣谷真弓／著</t>
  </si>
  <si>
    <t>和楽器のルーツをさぐる！おもしろ日本音楽</t>
  </si>
  <si>
    <t>978-4-528-02473-1</t>
  </si>
  <si>
    <t>ダンノマリコ／著</t>
  </si>
  <si>
    <t>がんばらないじみ弁当</t>
  </si>
  <si>
    <t>東海教育研究所</t>
  </si>
  <si>
    <t>978-4-924523-50-0</t>
  </si>
  <si>
    <t>226p</t>
  </si>
  <si>
    <t>村山司,中原史生／編著</t>
  </si>
  <si>
    <t>海獣水族館の素顔</t>
  </si>
  <si>
    <t>978-4-540-24113-0</t>
  </si>
  <si>
    <t>前田太郎,岸茂樹／著</t>
  </si>
  <si>
    <t>虫がよろこぶ花図鑑</t>
  </si>
  <si>
    <t>978-4-418-25412-5</t>
  </si>
  <si>
    <t>高梨さゆみ／著　横田秀樹／写真</t>
  </si>
  <si>
    <t>街で見かける花手帖</t>
  </si>
  <si>
    <t>978-4-05-205971-1</t>
  </si>
  <si>
    <t>池上彰／監修</t>
  </si>
  <si>
    <t>正しく疑う</t>
  </si>
  <si>
    <t>978-4-309-63186-8</t>
  </si>
  <si>
    <t>360p</t>
  </si>
  <si>
    <t>菊池良生／著</t>
  </si>
  <si>
    <t>神聖ローマ帝国全皇帝伝</t>
  </si>
  <si>
    <t>978-4-7896-0844-2</t>
  </si>
  <si>
    <t>信じる力</t>
  </si>
  <si>
    <t>978-4-479-79825-5</t>
  </si>
  <si>
    <t>川上徹也,春仲萌絵／著</t>
  </si>
  <si>
    <t>ロジクリ思考</t>
  </si>
  <si>
    <t>978-4-86064-785-8</t>
  </si>
  <si>
    <t>三苫民雄／著</t>
  </si>
  <si>
    <t>哲学者の「考え方」のツボがわかる西洋哲学講義</t>
  </si>
  <si>
    <t>978-4-02-295306-3</t>
  </si>
  <si>
    <t>313p</t>
  </si>
  <si>
    <t>下山進／著</t>
  </si>
  <si>
    <t>持続可能なメディア</t>
  </si>
  <si>
    <t>978-4-08-773529-1</t>
  </si>
  <si>
    <t>ファン・ボルム／著　牧野美加／訳</t>
  </si>
  <si>
    <t>毎日読みます</t>
  </si>
  <si>
    <t>978-4-408-65111-8</t>
  </si>
  <si>
    <t>池澤夏樹／著</t>
  </si>
  <si>
    <t>母なる自然のおっぱい</t>
  </si>
  <si>
    <t>978-4-473-04666-6</t>
  </si>
  <si>
    <t>櫻庭由紀子／著</t>
  </si>
  <si>
    <t>古典エンタメあらすじ事典</t>
  </si>
  <si>
    <t>978-4-480-07681-6</t>
  </si>
  <si>
    <t>江利川春雄／著</t>
  </si>
  <si>
    <t>英語と明治維新</t>
  </si>
  <si>
    <t>978-4-16-391976-8</t>
  </si>
  <si>
    <t>ゲイル・ヨルデット／著　福井久美子／訳</t>
  </si>
  <si>
    <t>なぜ超一流選手がPKを外すのか</t>
  </si>
  <si>
    <t>978-4-583-11678-5</t>
  </si>
  <si>
    <t>北村肇／著</t>
  </si>
  <si>
    <t>名将の教え　陸上競技</t>
  </si>
  <si>
    <t>978-4-309-25789-1</t>
  </si>
  <si>
    <t>西川浩平／著</t>
  </si>
  <si>
    <t>カラー図解　和楽器の世界</t>
  </si>
  <si>
    <t>978-4-06-538385-8</t>
  </si>
  <si>
    <t>長田結花／文・絵　金子信久／監修</t>
  </si>
  <si>
    <t>たのしい江戸絵画入門</t>
  </si>
  <si>
    <t>978-4-7803-1367-3</t>
  </si>
  <si>
    <t>安斎育郎ほか／著</t>
  </si>
  <si>
    <t>戦争と美術</t>
  </si>
  <si>
    <t>978-4-7976-8156-7</t>
  </si>
  <si>
    <t>山口亮子／著</t>
  </si>
  <si>
    <t>ウンコノミクス</t>
  </si>
  <si>
    <t>978-4-86064-791-9</t>
  </si>
  <si>
    <t>宇田川勝司／著</t>
  </si>
  <si>
    <t>旅と歴史好きのためのご当地グルメ誕生の秘密</t>
  </si>
  <si>
    <t>157p</t>
  </si>
  <si>
    <t>978-4-406-06870-3</t>
  </si>
  <si>
    <t>今村美都／著</t>
  </si>
  <si>
    <t>「不」自由でなにがわるい</t>
  </si>
  <si>
    <t>978-4-272-51019-1</t>
  </si>
  <si>
    <t>221･5p</t>
  </si>
  <si>
    <t>荻野富士夫,歴史教育者協議会／編</t>
  </si>
  <si>
    <t>治安維持法一〇〇年</t>
  </si>
  <si>
    <t>978-4-8451-1991-2</t>
  </si>
  <si>
    <t>大城聡／著</t>
  </si>
  <si>
    <t>不確実な時代を生きる武器としての憲法入門</t>
  </si>
  <si>
    <t>978-4-560-09162-3</t>
  </si>
  <si>
    <t>205･18p</t>
  </si>
  <si>
    <t>高橋秀寿／著</t>
  </si>
  <si>
    <t>ナチ時代のドイツ国民も「犠牲者」だったのか</t>
  </si>
  <si>
    <t>978-4-582-83974-6</t>
  </si>
  <si>
    <t>早尾貴紀／著</t>
  </si>
  <si>
    <t>イスラエルについて知っておきたい30のこと</t>
  </si>
  <si>
    <t>978-4-418-25208-4</t>
  </si>
  <si>
    <t>ともこ／著</t>
  </si>
  <si>
    <t>日本の聖地を訪ねて</t>
  </si>
  <si>
    <t>978-4-480-07673-1</t>
  </si>
  <si>
    <t>282p</t>
  </si>
  <si>
    <t>鈴木崇志／著</t>
  </si>
  <si>
    <t>フッサール入門</t>
  </si>
  <si>
    <t>978-4-05-205961-2</t>
  </si>
  <si>
    <t>井口透／編著　usi／絵</t>
  </si>
  <si>
    <t>5分後に意外な結末QUIZ クリエイティブ思考</t>
  </si>
  <si>
    <t>978-4-04-607441-6</t>
  </si>
  <si>
    <t>中村昌弘／著　Webライターラボ／編著</t>
  </si>
  <si>
    <t>書くことを仕事にして自分らしく稼ぐ13の方法　ライターとして生きていく</t>
  </si>
  <si>
    <t>978-4-620-52093-3</t>
  </si>
  <si>
    <t>全国学校図書館協議会／編</t>
  </si>
  <si>
    <t>考える読書</t>
  </si>
  <si>
    <t>トゥイ・タマラ・サザーランド／著　田内志文／訳　山村れぇ／イラスト</t>
  </si>
  <si>
    <t>978-4-8113-3154-6</t>
  </si>
  <si>
    <t>梶井基次郎／著　奇鳥／絵</t>
  </si>
  <si>
    <t>桜の樹の下には</t>
  </si>
  <si>
    <t>978-4-591-18500-1</t>
  </si>
  <si>
    <t>中原豊／監修</t>
  </si>
  <si>
    <t>中原中也のことばと人生</t>
  </si>
  <si>
    <t>心を強くする！ビジュアル伝記11</t>
  </si>
  <si>
    <t>978-4-251-06650-3</t>
  </si>
  <si>
    <t>大西拓一郎／監修</t>
  </si>
  <si>
    <t>写真で読み解く都道府県別方言大辞典</t>
  </si>
  <si>
    <t>978-4-591-18451-6</t>
  </si>
  <si>
    <t>小学館クリエイティブ, ベースボール・マガジン社／編集</t>
  </si>
  <si>
    <t>スポーツ年鑑　2025</t>
  </si>
  <si>
    <t>978-4-05-206102-8</t>
  </si>
  <si>
    <t>264p</t>
  </si>
  <si>
    <t>Ｇａｋｋｅｎ／編</t>
  </si>
  <si>
    <t>日本の鉄道パーフェクトBOOK</t>
  </si>
  <si>
    <t>978-4-8451-1970-7</t>
  </si>
  <si>
    <t>113p</t>
  </si>
  <si>
    <t>宮﨑雄生／監修</t>
  </si>
  <si>
    <t>10代から知っておきたい認知症の世界</t>
  </si>
  <si>
    <t>978-4-272-40947-1</t>
  </si>
  <si>
    <t>中谷一郎／著</t>
  </si>
  <si>
    <t>読む図鑑　太陽系</t>
  </si>
  <si>
    <t>ＫＡＧＡＹＡ／監修・写真　山下美樹／文　WILLこども知育研究所／編</t>
  </si>
  <si>
    <t>978-4-577-05308-9</t>
  </si>
  <si>
    <t>人は見た目！？ルッキズムの呪いをとく！　3</t>
  </si>
  <si>
    <t>１０代から考える「起業」編集委員会／著</t>
  </si>
  <si>
    <t>978-4-591-18452-3</t>
  </si>
  <si>
    <t>ニュース年鑑　2025</t>
  </si>
  <si>
    <t>978-4-8071-6758-6</t>
  </si>
  <si>
    <t>456p</t>
  </si>
  <si>
    <t>帝国書院編集部／編</t>
  </si>
  <si>
    <t>世界へのDOOR</t>
  </si>
  <si>
    <t>978-4-02-220826-2</t>
  </si>
  <si>
    <t>朝日新聞出版生活・文化編集部／編</t>
  </si>
  <si>
    <t>朝日ジュニア学習年鑑　2025</t>
  </si>
  <si>
    <t>978-4-7515-3253-9</t>
  </si>
  <si>
    <t>ミッシェル・カダルスマン／著　村上利佳／訳</t>
  </si>
  <si>
    <t>閉じこめられた「森の人」</t>
  </si>
  <si>
    <t>978-4-8113-3225-3</t>
  </si>
  <si>
    <t>戦火のあとで</t>
  </si>
  <si>
    <t>978-4-580-82696-0</t>
  </si>
  <si>
    <t>上田聡子／作　米田絵理／画</t>
  </si>
  <si>
    <t>あの子の隣で待つ春は</t>
  </si>
  <si>
    <t>文研じゅべにーるYA</t>
  </si>
  <si>
    <t>978-4-8299-9024-7</t>
  </si>
  <si>
    <t>67p</t>
  </si>
  <si>
    <t>鈴木純／著</t>
  </si>
  <si>
    <t>身近な樹木の生き方観察12か月</t>
  </si>
  <si>
    <t>978-4-560-09167-8</t>
  </si>
  <si>
    <t>150p</t>
  </si>
  <si>
    <t>はな／文　高氏貴博／写真</t>
  </si>
  <si>
    <t>はなと毎日パンダの中国パンダ旅　雅安・西安篇</t>
  </si>
  <si>
    <t>978-4-635-58052-6</t>
  </si>
  <si>
    <t>科で見分けて楽しむ雑草観察図鑑</t>
  </si>
  <si>
    <t>978-4-09-270202-8</t>
  </si>
  <si>
    <t>あおきてつお／まんが　木下浩良／監修　市田実／シナリオ</t>
  </si>
  <si>
    <t>空海</t>
  </si>
  <si>
    <t>978-4-86621-509-9</t>
  </si>
  <si>
    <t>大嶋信頼／著</t>
  </si>
  <si>
    <t>脳を休めればすべてがうまく回り出す</t>
  </si>
  <si>
    <t>978-4-577-05300-3</t>
  </si>
  <si>
    <t>305p</t>
  </si>
  <si>
    <t>アイシャ・ブシュビー／作　中林晴美／訳</t>
  </si>
  <si>
    <t>ホタルの森と魔女の秘密</t>
  </si>
  <si>
    <t>978-4-652-20685-0</t>
  </si>
  <si>
    <t>山本悦子／著</t>
  </si>
  <si>
    <t>アリゲーターガーは、月を見る</t>
  </si>
  <si>
    <t>978-4-591-18566-7</t>
  </si>
  <si>
    <t>古賀史健／著　ならの／絵</t>
  </si>
  <si>
    <t>さみしい夜のページをめくれ</t>
  </si>
  <si>
    <t>978-4-06-539061-0</t>
  </si>
  <si>
    <t>小手鞠るい／著</t>
  </si>
  <si>
    <t>日曜日の文芸クラブ</t>
  </si>
  <si>
    <t>978-4-04-738161-2</t>
  </si>
  <si>
    <t>みかんぼーや／著</t>
  </si>
  <si>
    <t>お家がどこでも畑になる！頑張らないカンタン水耕栽培</t>
  </si>
  <si>
    <t>978-4-422-41182-8</t>
  </si>
  <si>
    <t>71p</t>
  </si>
  <si>
    <t>植木美江／絵　今泉忠明／監修</t>
  </si>
  <si>
    <t>聞くのが楽しくなる耳のひみつ</t>
  </si>
  <si>
    <t>978-4-418-25408-8</t>
  </si>
  <si>
    <t>今泉忠明／監修</t>
  </si>
  <si>
    <t>おいでよ！ラッコ沼への招待状</t>
  </si>
  <si>
    <t>978-4-635-06405-7</t>
  </si>
  <si>
    <t>松橋利光／写真・文</t>
  </si>
  <si>
    <t>コツがわかる!カエルの見つけ方図鑑</t>
  </si>
  <si>
    <t>978-4-8299-9023-0</t>
  </si>
  <si>
    <t>身近な草の生き方観察12か月</t>
  </si>
  <si>
    <t>季節の生きもの事典１</t>
  </si>
  <si>
    <t>978-4-09-227424-2</t>
  </si>
  <si>
    <t>10歳からの科学の常識100</t>
  </si>
  <si>
    <t>978-4-309-25800-3</t>
  </si>
  <si>
    <t>109p</t>
  </si>
  <si>
    <t>ロバート・Ｇ・フレッソン／絵と文　小林玲子／訳</t>
  </si>
  <si>
    <t>世界一おもしろい国旗の本　新装版</t>
  </si>
  <si>
    <t>978-4-04-607487-4</t>
  </si>
  <si>
    <t>午堂登紀雄／著</t>
  </si>
  <si>
    <t>10歳からのやめること地図</t>
  </si>
  <si>
    <t>978-4-86600-128-9</t>
  </si>
  <si>
    <t>エリック・Ｃ・ホガード／作　犬飼和雄／訳</t>
  </si>
  <si>
    <t>小さな魚　モンテ・カッシノの陥落　新版</t>
  </si>
  <si>
    <t>978-4-494-02089-8</t>
  </si>
  <si>
    <t>真鍋和子／著　多屋光孫／絵</t>
  </si>
  <si>
    <t>子どもも兵士になった</t>
  </si>
  <si>
    <t>978-4-406-06875-8</t>
  </si>
  <si>
    <t>濱野京子／作　ふすい／絵</t>
  </si>
  <si>
    <t>わたしは、跳ぶ！　トランポリン部</t>
  </si>
  <si>
    <t>978-4-02-333421-2</t>
  </si>
  <si>
    <t>日本の世界遺産をめぐる旅</t>
  </si>
  <si>
    <t>978-4-7598-2372-1</t>
  </si>
  <si>
    <t>日本作物学会／編</t>
  </si>
  <si>
    <t>農作物のひみつ</t>
  </si>
  <si>
    <t>978-4-635-06366-1</t>
  </si>
  <si>
    <t>安田守／写真・文</t>
  </si>
  <si>
    <t>昆虫のふしぎ発見図鑑</t>
  </si>
  <si>
    <t>978-4-06-538792-4</t>
  </si>
  <si>
    <t>長松清潤／著</t>
  </si>
  <si>
    <t>こころ仏る</t>
  </si>
  <si>
    <t>978-4-86618-175-2</t>
  </si>
  <si>
    <t>銀の鈴ものがたりの小怪編集委員会／編</t>
  </si>
  <si>
    <t>わすれもの</t>
  </si>
  <si>
    <t>978-4-86618-169-1</t>
  </si>
  <si>
    <t>高山榮香／作　うすいしゅん／絵</t>
  </si>
  <si>
    <t>ひろったうわばきと恋のゆくえ</t>
  </si>
  <si>
    <t>210p</t>
  </si>
  <si>
    <t>978-4-620-10876-6</t>
  </si>
  <si>
    <t>こまつあやこ／著</t>
  </si>
  <si>
    <t>キャロットバトン</t>
  </si>
  <si>
    <t>978-4-333-02938-9</t>
  </si>
  <si>
    <t>辻貴司／作　みずす／絵</t>
  </si>
  <si>
    <t>ぼくたちの歌</t>
  </si>
  <si>
    <t>978-4-272-40674-6</t>
  </si>
  <si>
    <t>上平泰雅／監修</t>
  </si>
  <si>
    <t>書写はおもしろい</t>
  </si>
  <si>
    <t>978-4-569-85884-5</t>
  </si>
  <si>
    <t>野村重存／著</t>
  </si>
  <si>
    <t>野村重存の世界一わかりやすい絵の授業</t>
  </si>
  <si>
    <t>978-4-540-24153-6</t>
  </si>
  <si>
    <t>小田原学／編　坂之上正久／絵</t>
  </si>
  <si>
    <t>ピザ</t>
  </si>
  <si>
    <t>イチからつくる</t>
  </si>
  <si>
    <t>978-4-569-88215-4</t>
  </si>
  <si>
    <t>福岡孝則／監修</t>
  </si>
  <si>
    <t>グリーンインフラって何だろう？</t>
  </si>
  <si>
    <t>978-4-422-43062-1</t>
  </si>
  <si>
    <t>リチャード・ミードほか／著　千葉喜久枝／訳</t>
  </si>
  <si>
    <t>数字でみる動物図鑑</t>
  </si>
  <si>
    <t>978-4-02-332411-4</t>
  </si>
  <si>
    <t>朝日新聞出版／編著　山口正／監修</t>
  </si>
  <si>
    <t>あした話したくなる　なりたい知りたい仕事のひみつ</t>
  </si>
  <si>
    <t>978-4-593-10462-8</t>
  </si>
  <si>
    <t>徳川15代将軍と江戸時代265年</t>
  </si>
  <si>
    <t>978-4-487-81724-5</t>
  </si>
  <si>
    <t>稲田尚子／著　寺坂明子／著　下田芳幸／著</t>
  </si>
  <si>
    <t>いかりをほぐそう</t>
  </si>
  <si>
    <t>978-4-19-866003-1</t>
  </si>
  <si>
    <t>ヘルダ・デ・プレーター／作　テー・チョンキン／絵　鵜木桂／訳</t>
  </si>
  <si>
    <t>こねずみくん、ききいっぱつ!</t>
  </si>
  <si>
    <t>978-4-8340-8832-8</t>
  </si>
  <si>
    <t>池内了／文　スズキコージ／絵</t>
  </si>
  <si>
    <t>重さと力</t>
  </si>
  <si>
    <t>978-4-05-205998-8</t>
  </si>
  <si>
    <t>仁子〔ほか〕／絵　金田一秀穂,小宮輝之／監修</t>
  </si>
  <si>
    <t>いきものだらけのことば図鑑</t>
  </si>
  <si>
    <t>978-4-251-07320-4</t>
  </si>
  <si>
    <t>二木繁美／文</t>
  </si>
  <si>
    <t>きずなのパンダタンタン</t>
  </si>
  <si>
    <t>978-4-7515-3237-9</t>
  </si>
  <si>
    <t>ジョージ・チャム／著　千葉茂樹／訳　渡部潤一／監修</t>
  </si>
  <si>
    <t>天才少年オリバーの「宇宙」入門</t>
  </si>
  <si>
    <t>978-4-577-05319-5</t>
  </si>
  <si>
    <t>ノラ・ニッカム／作　ロバート・メガンク／絵　八木恭子／訳</t>
  </si>
  <si>
    <t>「あな」の本</t>
  </si>
  <si>
    <t>978-4-7520-1137-8</t>
  </si>
  <si>
    <t>38p</t>
  </si>
  <si>
    <t>小口高／文　山本美希／絵</t>
  </si>
  <si>
    <t>地理学者シリアへ行く</t>
  </si>
  <si>
    <t>978-4-87981-819-5</t>
  </si>
  <si>
    <t>盛口満／文・絵</t>
  </si>
  <si>
    <t>うんちで虫のなぞを探る</t>
  </si>
  <si>
    <t>978-4-566-01464-0</t>
  </si>
  <si>
    <t>ジル・マーフィ／作・絵　松川真弓／訳</t>
  </si>
  <si>
    <t>魔女学校の一年生</t>
  </si>
  <si>
    <t>978-4-86101-410-9</t>
  </si>
  <si>
    <t>ユキヒラさんとおなかのすいたキリンさん</t>
  </si>
  <si>
    <t>180p</t>
  </si>
  <si>
    <t>978-4-580-82668-7</t>
  </si>
  <si>
    <t>あまんきみこ／作　鎌田暢子／絵</t>
  </si>
  <si>
    <t>さくらがさいた</t>
  </si>
  <si>
    <t>133p</t>
  </si>
  <si>
    <t>93p</t>
  </si>
  <si>
    <t>978-4-86618-181-3</t>
  </si>
  <si>
    <t>81p</t>
  </si>
  <si>
    <t>佐伯道子／詩　佐伯眞人／絵</t>
  </si>
  <si>
    <t>小鳥たちからのプレゼント</t>
  </si>
  <si>
    <t>978-4-416-52495-4</t>
  </si>
  <si>
    <t>神尾茉利／著　小川大介／監修</t>
  </si>
  <si>
    <t>ちくちく!あいうえおえほん</t>
  </si>
  <si>
    <t>978-4-09-725262-7</t>
  </si>
  <si>
    <t>石﨑綾子／文　横須賀香／絵</t>
  </si>
  <si>
    <t>おちゃをどうぞ</t>
  </si>
  <si>
    <t>加瀬健太郎／写真・文　野口武悟／監修</t>
  </si>
  <si>
    <t>キッチンミノル／写真・文　野口武悟／監修</t>
  </si>
  <si>
    <t>978-4-323-07580-8</t>
  </si>
  <si>
    <t>苅田澄子／ぶん　いわさきまゆこ／え</t>
  </si>
  <si>
    <t>ハンバーグだいすき</t>
  </si>
  <si>
    <t>978-4-406-06865-9</t>
  </si>
  <si>
    <t>寺西恵里子／著　ピンクパールプランニング／編</t>
  </si>
  <si>
    <t>かわいいリリアンあみ</t>
  </si>
  <si>
    <t>978-4-593-10385-0</t>
  </si>
  <si>
    <t>モリナガヨウ／作　道江紳一／監修</t>
  </si>
  <si>
    <t>木から家ができるまで</t>
  </si>
  <si>
    <t>21×23cm</t>
  </si>
  <si>
    <t>大野八生／作</t>
  </si>
  <si>
    <t>978-4-591-18415-8</t>
  </si>
  <si>
    <t>水ぞくかんへいこう</t>
  </si>
  <si>
    <t>978-4-89572-159-2</t>
  </si>
  <si>
    <t>23×23cm</t>
  </si>
  <si>
    <t>福岡伸一／監修</t>
  </si>
  <si>
    <t>どんなかたち？</t>
  </si>
  <si>
    <t>978-4-7803-1356-7</t>
  </si>
  <si>
    <t>69p</t>
  </si>
  <si>
    <t>しまおかゆみこ／編・再話　ムブカほか／絵</t>
  </si>
  <si>
    <t>ティンガティンガ・アートでたのしむアフリカのむかしばなし　3　しんぞうとひげ</t>
  </si>
  <si>
    <t>978-4-586-08696-2</t>
  </si>
  <si>
    <t>たのしむ！学校イベントかんたんクラフトBOOK　学校・季節の行事</t>
  </si>
  <si>
    <t>978-4-591-18416-5</t>
  </si>
  <si>
    <t>買いものにいこう</t>
  </si>
  <si>
    <t>978-4-05-206074-8</t>
  </si>
  <si>
    <t>早野美智代／文　ななはちほか／絵　吉田直紀／監修</t>
  </si>
  <si>
    <t>アインシュタイン</t>
  </si>
  <si>
    <t>978-4-86549-343-6</t>
  </si>
  <si>
    <t>25p</t>
  </si>
  <si>
    <t>ブリッタ・テッケントラップ／作・絵　木坂涼／訳</t>
  </si>
  <si>
    <t>もういっかい！</t>
  </si>
  <si>
    <t>978-4-905015-79-6</t>
  </si>
  <si>
    <t>すとうあさえ／文　高橋和枝／絵</t>
  </si>
  <si>
    <t>コンスケとはるのともだち</t>
  </si>
  <si>
    <t>978-4-7999-0552-4</t>
  </si>
  <si>
    <t>最上一平／作　ザ・キャビンカンパニー／絵</t>
  </si>
  <si>
    <t>ガマ千びきイワナ千びき</t>
  </si>
  <si>
    <t>978-4-7902-5445-4</t>
  </si>
  <si>
    <t>978-4-577-05331-7</t>
  </si>
  <si>
    <t>やなせたかし／作・絵</t>
  </si>
  <si>
    <t>キラキラ　新装版</t>
  </si>
  <si>
    <t>やなせたかしの名作えほん</t>
  </si>
  <si>
    <t>978-4-8340-8843-4</t>
  </si>
  <si>
    <t>大島加奈子／さく</t>
  </si>
  <si>
    <t>わたしのちいさないきものえん</t>
  </si>
  <si>
    <t>978-4-494-02253-3</t>
  </si>
  <si>
    <t>いわさゆうこ／さく</t>
  </si>
  <si>
    <t>みっちりつぶつぶとうもろこし</t>
  </si>
  <si>
    <t>978-4-19-865975-2</t>
  </si>
  <si>
    <t>里中正紀／構成・文</t>
  </si>
  <si>
    <t>テントウムシみっけ!</t>
  </si>
  <si>
    <t>978-4-7515-3250-8</t>
  </si>
  <si>
    <t>ボブ・サム／語り　あずみ虫／絵　谷川俊太郎／訳</t>
  </si>
  <si>
    <t>よあけのはこ　アラスカのむかしばなし</t>
  </si>
  <si>
    <t>978-4-564-01957-9</t>
  </si>
  <si>
    <t>くすのきしげのり／作　うめだちづる／絵</t>
  </si>
  <si>
    <t>だいじょうぶかなさんかんび</t>
  </si>
  <si>
    <t>978-4-86549-352-8</t>
  </si>
  <si>
    <t>内野美恵／監修</t>
  </si>
  <si>
    <t>うめぼしつくったよ</t>
  </si>
  <si>
    <t>978-4-7764-1168-0</t>
  </si>
  <si>
    <t>茂市久美子／文　アヤ井アキコ／絵</t>
  </si>
  <si>
    <t>花売りセンパチュンチュン</t>
  </si>
  <si>
    <t>978-4-540-24117-8</t>
  </si>
  <si>
    <t>塩野米松／文　村上康成／絵</t>
  </si>
  <si>
    <t>わく</t>
  </si>
  <si>
    <t>978-4-19-866002-4</t>
  </si>
  <si>
    <t>松本猛／文　たなか鮎子／絵</t>
  </si>
  <si>
    <t>マルクのふしぎなかさ</t>
  </si>
  <si>
    <t>978-4-86484-203-7</t>
  </si>
  <si>
    <t>長新太／作</t>
  </si>
  <si>
    <t>ちへいせんのみえるところ</t>
  </si>
  <si>
    <t>978-4-8340-8850-2</t>
  </si>
  <si>
    <t>きみはなんのつる？</t>
  </si>
  <si>
    <t>978-4-333-02935-8</t>
  </si>
  <si>
    <t>別司芳子／文</t>
  </si>
  <si>
    <t>スマイルカットでみんな笑顔に！</t>
  </si>
  <si>
    <t>978-4-7999-0563-0</t>
  </si>
  <si>
    <t>グループ・コロンブス／編　田川秀樹／絵</t>
  </si>
  <si>
    <t>おそろし!妖怪絵巻</t>
  </si>
  <si>
    <t>388.5</t>
    <phoneticPr fontId="18"/>
  </si>
  <si>
    <t>019.25</t>
    <phoneticPr fontId="18"/>
  </si>
  <si>
    <t>159.5</t>
    <phoneticPr fontId="18"/>
  </si>
  <si>
    <t>059</t>
    <phoneticPr fontId="18"/>
  </si>
  <si>
    <t>031.7</t>
    <phoneticPr fontId="18"/>
  </si>
  <si>
    <t>130</t>
    <phoneticPr fontId="18"/>
  </si>
  <si>
    <t>021.3</t>
    <phoneticPr fontId="18"/>
  </si>
  <si>
    <t>019.04</t>
    <phoneticPr fontId="18"/>
  </si>
  <si>
    <t>023.1</t>
    <phoneticPr fontId="18"/>
  </si>
  <si>
    <t>070</t>
    <phoneticPr fontId="18"/>
  </si>
  <si>
    <t>007</t>
    <phoneticPr fontId="18"/>
  </si>
  <si>
    <t>いろいろいろんなきもちのほん</t>
  </si>
  <si>
    <t>メアリ・ホフマン／ぶん　ロス・アスクィス／え　すぎもとえみ／やく</t>
  </si>
  <si>
    <t>978-4-87981-820-1</t>
  </si>
  <si>
    <t>ワニがしごとにでかけます</t>
  </si>
  <si>
    <t>ジョヴァンナ・ゾーボリ／作　マリアキアラ・ディ・ジョルジョ／絵</t>
  </si>
  <si>
    <t>21×31cm</t>
  </si>
  <si>
    <t>26p</t>
  </si>
  <si>
    <t>978-4-7764-1149-9</t>
  </si>
  <si>
    <t>じいちゃんの赤いスニーカー</t>
  </si>
  <si>
    <t>本田有明／作　しらこ／絵</t>
  </si>
  <si>
    <t>978-4-333-02941-9</t>
  </si>
  <si>
    <t>おばあのサーターアンダギー</t>
  </si>
  <si>
    <t>上條さなえ／作　こやまもえ／絵</t>
  </si>
  <si>
    <t>978-4-378-01572-9</t>
  </si>
  <si>
    <t>はじめて神経をみたサンティアゴ・ラモン・イ・カハール</t>
  </si>
  <si>
    <t>クリスティン・アイヴァーソン／作　ルチアーノ・ロサーノ／絵　坪子里美／訳</t>
  </si>
  <si>
    <t>978-4-7598-2409-4</t>
  </si>
  <si>
    <t>給食当番のいちにち</t>
  </si>
  <si>
    <t>大塚菜生／文　イシヤマアズサ／絵</t>
  </si>
  <si>
    <t>978-4-87981-821-8</t>
  </si>
  <si>
    <t>海でつばさを手に入れる</t>
  </si>
  <si>
    <t>中村玄／作　箕輪義隆／絵</t>
  </si>
  <si>
    <t>978-4-652-20688-1</t>
  </si>
  <si>
    <t>子ブタたちはどう生きたのか</t>
  </si>
  <si>
    <t>太田匡彦／著</t>
  </si>
  <si>
    <t>978-4-265-08044-1</t>
  </si>
  <si>
    <t>ねこのおうさま</t>
  </si>
  <si>
    <t>ジョセフ・ジェイコブス／原作　ポール・ガルドン／再話と絵　石津ちひろ／訳</t>
  </si>
  <si>
    <t>20×25cm</t>
  </si>
  <si>
    <t>978-4-7690-2349-4</t>
  </si>
  <si>
    <t>ジャンボタニシに負けるな！</t>
  </si>
  <si>
    <t>谷本雄治／著</t>
  </si>
  <si>
    <t>978-4-251-07321-1</t>
  </si>
  <si>
    <t>ぼくのすみっこ</t>
  </si>
  <si>
    <t>ジョオ／作　かみやにじ／訳</t>
  </si>
  <si>
    <t>58p</t>
  </si>
  <si>
    <t>978-4-593-10548-9</t>
  </si>
  <si>
    <t>うさぎのしま</t>
  </si>
  <si>
    <t>近藤えり,たてのひろし／作</t>
  </si>
  <si>
    <t>978-4-418-25826-0</t>
  </si>
  <si>
    <t>バルレッタのふしぎな大おとこ</t>
  </si>
  <si>
    <t>トミー・デ・パオラ／再話・絵</t>
  </si>
  <si>
    <t>978-4-89572-164-6</t>
  </si>
  <si>
    <t>ゆびでたどる進化のえほん</t>
  </si>
  <si>
    <t>三上智之／監修・文　かわさきしゅんいち／絵</t>
  </si>
  <si>
    <t>978-4-04-115729-9</t>
  </si>
  <si>
    <t>がんばれ!はこねとざんでんしゃ</t>
  </si>
  <si>
    <t>もちだあきとし／しゃしん</t>
  </si>
  <si>
    <t>978-4-338-29406-5</t>
  </si>
  <si>
    <t>ロボット・ドリームズ</t>
  </si>
  <si>
    <t>サラ・バロン／著</t>
  </si>
  <si>
    <t>978-4-591-18697-8</t>
  </si>
  <si>
    <t>新スポーツスーパースター伝シーズン2-1</t>
  </si>
  <si>
    <t>藤井聡太</t>
  </si>
  <si>
    <t>ベースボール・マガジン社／編</t>
  </si>
  <si>
    <t>978-4-583-11729-4</t>
  </si>
  <si>
    <t>世界のクリスマス伝説　改訂</t>
  </si>
  <si>
    <t>大久保エマ／訳　三木節子／絵</t>
  </si>
  <si>
    <t>978-4-7896-0849-7</t>
  </si>
  <si>
    <t>金子みすゞ童謡絵本</t>
  </si>
  <si>
    <t>ほしとたんぽぽ</t>
  </si>
  <si>
    <t>金子みすゞ／童謡　上野紀子／絵</t>
  </si>
  <si>
    <t>978-4-577-05234-1</t>
  </si>
  <si>
    <t>ウィンのまほう</t>
  </si>
  <si>
    <t>いまむらあしこ／作</t>
  </si>
  <si>
    <t>ビックリ！もりのなか</t>
  </si>
  <si>
    <t>くりかんいち／作</t>
  </si>
  <si>
    <t>978-4-416-52503-6</t>
  </si>
  <si>
    <t>ほしのつくりかた</t>
  </si>
  <si>
    <t>みやざきひろかず／作・絵</t>
  </si>
  <si>
    <t>978-4-564-01961-6</t>
  </si>
  <si>
    <t>22×22cm</t>
  </si>
  <si>
    <t>ぎょうれつのできるサンドイッチやさん</t>
  </si>
  <si>
    <t>ふくざわゆみこ／さく</t>
  </si>
  <si>
    <t>978-4-7746-2333-7</t>
  </si>
  <si>
    <t>25×25cm</t>
  </si>
  <si>
    <t>ジョリー号のぼうけん</t>
  </si>
  <si>
    <t>たなかゆみこ、たなかみきこ／作・絵</t>
  </si>
  <si>
    <t>978-4-910815-64-0</t>
  </si>
  <si>
    <t>ナイトメア</t>
  </si>
  <si>
    <t>ジャック・プレラツキー／さく</t>
  </si>
  <si>
    <t>978-4-7690-2351-7</t>
  </si>
  <si>
    <t>クリスマスのねがいごと</t>
  </si>
  <si>
    <t>Ｍ・クリスティーナ・バトラー／文　ティナ・マクノートン／画　女子パウロ会／訳</t>
  </si>
  <si>
    <t>978-4-7896-0846-6</t>
  </si>
  <si>
    <t>そうだ、いいものつくってあげる！</t>
  </si>
  <si>
    <t>アシュリー・スパイアーズ／作　なかがわちひろ／訳</t>
  </si>
  <si>
    <t>978-4-86484-207-5</t>
  </si>
  <si>
    <t>ひとつひとつのいのちに</t>
  </si>
  <si>
    <t>マーラ・フレイジー／作　梨木香歩／訳</t>
  </si>
  <si>
    <t>978-4-86549-360-3</t>
  </si>
  <si>
    <t>おこりんぼまじょコルヌとノン!ノン!ピエール</t>
  </si>
  <si>
    <t>ピエール・ベルトラン／文　マガリ・ボニオール／絵　杏／訳　伊藤敬佑／翻訳監修</t>
  </si>
  <si>
    <t>22×27cm</t>
  </si>
  <si>
    <t>978-4-04-115730-5</t>
  </si>
  <si>
    <t>ONE DAY　ホロコーストと闘いつづけた父と息子の実話</t>
  </si>
  <si>
    <t>マイケル・ローゼン／文　ベンジャミン・フィリップス／絵　横山和江／訳</t>
  </si>
  <si>
    <t>978-4-7902-5449-2</t>
  </si>
  <si>
    <t>小学生記者がナガサキを記事にする</t>
  </si>
  <si>
    <t>前田真里／著</t>
  </si>
  <si>
    <t>978-4-7743-3755-5</t>
  </si>
  <si>
    <t>はじめてのサイエンス</t>
  </si>
  <si>
    <t>しお</t>
  </si>
  <si>
    <t>セシル・ジュグラ、ジャック・ギシャール／文　ローラン・シモン／絵　山本萌／訳</t>
  </si>
  <si>
    <t>978-4-14-036165-8</t>
  </si>
  <si>
    <t>月と星座　夜空への誘い</t>
  </si>
  <si>
    <t>978-4-323-07523-5</t>
  </si>
  <si>
    <t>小泉セツとハーンの物語</t>
  </si>
  <si>
    <t>三成清香／著　長田結花／絵</t>
  </si>
  <si>
    <t>978-4-87981-822-5</t>
  </si>
  <si>
    <t>変わってしまったぼくの町、ぼくの学校</t>
  </si>
  <si>
    <t>ダニール／絵と文　ERIKO／写真と訳</t>
  </si>
  <si>
    <t>978-4-8113-3270-3</t>
  </si>
  <si>
    <t>ステップノベル　ノンフィクション</t>
  </si>
  <si>
    <t>あっちにもこっちにもこども食堂</t>
  </si>
  <si>
    <t>もちなおみ／作</t>
  </si>
  <si>
    <t>978-4-580-82722-6</t>
  </si>
  <si>
    <t>はじめまして赤い星</t>
  </si>
  <si>
    <t>エドゥアール・アルタリーバ／ほか著　わたなべじゅんいち／監訳　いとうのぶこ／訳</t>
  </si>
  <si>
    <t>978-4-7598-2410-0</t>
  </si>
  <si>
    <t>白さぎ</t>
  </si>
  <si>
    <t>セアラ・オーン・ジュエット／作　バーバラ・クーニー／絵　石井桃子／訳</t>
  </si>
  <si>
    <t>978-4-905015-84-0</t>
  </si>
  <si>
    <t>ペーロと仲間と水車小屋</t>
  </si>
  <si>
    <t>マト・ロヴラック／作　山子郁子／訳</t>
  </si>
  <si>
    <t>978-4-86600-136-4</t>
  </si>
  <si>
    <t>文研ブックランド　ノンフィクション</t>
  </si>
  <si>
    <t>探知犬ものがたり</t>
  </si>
  <si>
    <t>有島希音,速度普土／文</t>
  </si>
  <si>
    <t>978-4-580-82692-2</t>
  </si>
  <si>
    <t>くもんジュニアサイエンス</t>
  </si>
  <si>
    <t>リュウグウの砂に挑む</t>
  </si>
  <si>
    <t>伊藤元雄／著</t>
  </si>
  <si>
    <t>978-4-7743-3447-9</t>
  </si>
  <si>
    <t>おれたちのラストイヤー</t>
  </si>
  <si>
    <t>マット・グッドフェロウ／作　ジョー・トッド＝スタントン／絵　小林玲子／訳</t>
  </si>
  <si>
    <t>978-4-566-01473-2</t>
  </si>
  <si>
    <t>小石</t>
  </si>
  <si>
    <t>マリウス・マルツィンケヴィチウス／作　インガ・ダギレ／絵　木村文／訳</t>
  </si>
  <si>
    <t>年表でたどる日本の歴史　縄文から令和まで　１　縄文～平安時代</t>
  </si>
  <si>
    <t>978-4-8113-3290-1</t>
  </si>
  <si>
    <t>いま、日本は戦争をしている</t>
  </si>
  <si>
    <t>堀川理万子／絵と文</t>
  </si>
  <si>
    <t>978-4-338-02210-1</t>
  </si>
  <si>
    <t>73p</t>
  </si>
  <si>
    <t>おかあさんになった警察犬アンズ</t>
  </si>
  <si>
    <t>鈴木博房／著</t>
  </si>
  <si>
    <t>978-4-265-07275-0</t>
  </si>
  <si>
    <t>10代から考える「起業」という働き方　1　「起業」はだれでもできる</t>
  </si>
  <si>
    <t>978-4-7999-0553-1</t>
  </si>
  <si>
    <t>働く現場をみてみよう！　デジタルクリエイターの仕事</t>
  </si>
  <si>
    <t>パーソルホールディングス株式会社“はたらく”を考えるワークショップ推進チーム／監修</t>
  </si>
  <si>
    <t>978-4-586-08712-9</t>
  </si>
  <si>
    <t>防災教室　過去の災害から学ぶ本</t>
  </si>
  <si>
    <t>今泉マユ子／著　matsu／イラスト</t>
  </si>
  <si>
    <t>978-4-652-20696-6</t>
  </si>
  <si>
    <t>わすれないヒロシマ・ナガサキ　2　核兵器のない世界へ</t>
  </si>
  <si>
    <t>安斎育郎／文／監修</t>
  </si>
  <si>
    <t>978-4-406-06867-3</t>
  </si>
  <si>
    <t>そのふしぎは、すべて理科ナリ!!</t>
  </si>
  <si>
    <t>うえたに夫婦／著　ガリレオ工房／監修</t>
  </si>
  <si>
    <t>978-4-309-25484-5</t>
  </si>
  <si>
    <t>おやすみのあとで</t>
  </si>
  <si>
    <t>アニタ・ガネリ／文　シャーロット・ペッパー／絵　刈茅由美／訳　有松亘／監修</t>
  </si>
  <si>
    <t>978-4-418-25807-9</t>
  </si>
  <si>
    <t>野鳥手帳　第２版</t>
  </si>
  <si>
    <t>叶内拓哉／文・写真　水谷高英／イラスト</t>
  </si>
  <si>
    <t>978-4-8299-7259-5</t>
  </si>
  <si>
    <t>人間のつくりかた</t>
  </si>
  <si>
    <t>柳田理科雄／シナリオ・監修　奈良信雄／「人間のつくり」監修　うのき／マンガ　うのき,角野ふち／本文イラスト</t>
  </si>
  <si>
    <t>978-4-7743-3842-2</t>
  </si>
  <si>
    <t>楽しくポカポカおふろの入りかたずかん　1　おうちでおふろのキホン</t>
  </si>
  <si>
    <t>天野勢津子／文・絵　早坂信哉／監修</t>
  </si>
  <si>
    <t>978-4-8113-3235-2</t>
  </si>
  <si>
    <t>親子で作れて、知育にも！　100均グッズでとにかく可愛い手作りおもちゃ</t>
  </si>
  <si>
    <t>あん／著</t>
  </si>
  <si>
    <t>978-4-04-607513-0</t>
  </si>
  <si>
    <t>みんなで見守る地域猫</t>
  </si>
  <si>
    <t>高橋うらら／文</t>
  </si>
  <si>
    <t>978-4-323-07588-4</t>
  </si>
  <si>
    <t>どうやって美術品を守る？</t>
  </si>
  <si>
    <t>ファビエンヌ・マイヤー,ジビュレ・ヴルフ／作　マルティナ・レイカム／絵　田中かおり／監訳　中村智子／訳</t>
  </si>
  <si>
    <t>33cm</t>
  </si>
  <si>
    <t>978-4-422-70149-3</t>
  </si>
  <si>
    <t>東海道五十三次　江戸の世界を旅する</t>
  </si>
  <si>
    <t>藤澤紫／監修</t>
  </si>
  <si>
    <t>978-4-265-08679-5</t>
  </si>
  <si>
    <t>新装版　面白いほどよくわかる浮世絵入門</t>
  </si>
  <si>
    <t>深光富士男／著</t>
  </si>
  <si>
    <t>978-4-309-25804-1</t>
  </si>
  <si>
    <t>熟語を学ぼう!!四字熟語大図鑑</t>
  </si>
  <si>
    <t>国土社編集部／編　青山由紀／監修</t>
  </si>
  <si>
    <t>978-4-337-21659-4</t>
  </si>
  <si>
    <t>ぼくへのレファレンス</t>
  </si>
  <si>
    <t>岩崎まさえ／作　黒須高嶺／絵</t>
  </si>
  <si>
    <t>978-4-337-33673-5</t>
  </si>
  <si>
    <t>NEW HORIZON青春白書　Unit２　ドッキドキ！初めての日本の学校生活</t>
  </si>
  <si>
    <t>本田久作／著　佳奈／絵</t>
  </si>
  <si>
    <t>978-4-487-81735-1</t>
  </si>
  <si>
    <t>小泉八雲と怪奇バスターズ</t>
  </si>
  <si>
    <t>978-4-652-20709-3</t>
  </si>
  <si>
    <t>銀の音童話</t>
  </si>
  <si>
    <t>さくらの学校</t>
  </si>
  <si>
    <t>古川奈美子／著　内山つとむ／絵</t>
  </si>
  <si>
    <t>978-4-86618-180-6</t>
  </si>
  <si>
    <t>ウイングス・オブ・ファイア　４　闇の救世主</t>
  </si>
  <si>
    <t>403p</t>
  </si>
  <si>
    <t>978-4-582-31534-9</t>
  </si>
  <si>
    <t>本が読めない33歳が国語の教科書を読む</t>
  </si>
  <si>
    <t>かまど、みくのしん／著</t>
  </si>
  <si>
    <t>978-4-479-39455-6</t>
  </si>
  <si>
    <t>PEACE BOOK3</t>
  </si>
  <si>
    <t>48時間以内に退去せよ</t>
  </si>
  <si>
    <t>中島早苗／著</t>
  </si>
  <si>
    <t>978-4-8451-2111-3</t>
  </si>
  <si>
    <t>外国人のあたりまえ図鑑</t>
  </si>
  <si>
    <t>南龍太／著</t>
  </si>
  <si>
    <t>978-4-86621-518-1</t>
  </si>
  <si>
    <t>旅に出たくなる地図シリーズ12</t>
  </si>
  <si>
    <t>祭の地図</t>
  </si>
  <si>
    <t>帝国書院編集部／編　久保田裕道／監修</t>
  </si>
  <si>
    <t>978-4-8071-6785-2</t>
  </si>
  <si>
    <t>日本列島大地の成り立ち図鑑</t>
  </si>
  <si>
    <t>北中康文／著　きたなかあい／マンガ　斎藤眞,小松原純子／監修</t>
  </si>
  <si>
    <t>978-4-8299-9026-1</t>
  </si>
  <si>
    <t>動物の看護師さん奮闘記</t>
  </si>
  <si>
    <t>保田明恵／著</t>
  </si>
  <si>
    <t>978-4-272-33118-5</t>
  </si>
  <si>
    <t>美しくない青春</t>
  </si>
  <si>
    <t>978-4-378-01570-5</t>
  </si>
  <si>
    <t>ツバメの親子はどこにいる</t>
  </si>
  <si>
    <t>樫崎茜／作</t>
  </si>
  <si>
    <t>314p</t>
  </si>
  <si>
    <t>978-4-7743-3890-3</t>
  </si>
  <si>
    <t>中学生あらくれ日記</t>
  </si>
  <si>
    <t>椎名誠／著</t>
  </si>
  <si>
    <t>978-4-7942-2800-0</t>
  </si>
  <si>
    <t>モンスター・チャイルド</t>
  </si>
  <si>
    <t>イ・ジェムン／作　山岸由佳／訳　スカイエマ／絵</t>
  </si>
  <si>
    <t>978-4-566-01472-5</t>
  </si>
  <si>
    <t>アイとムリ</t>
  </si>
  <si>
    <t>デイヴ・エガーズ／作　代田亜香子／訳</t>
  </si>
  <si>
    <t>978-4-09-290675-4</t>
  </si>
  <si>
    <t>チーム・テスならだいじょうぶ</t>
  </si>
  <si>
    <t>カービー・ラーソン,クイン・ワイアット／作　杉田七重／訳</t>
  </si>
  <si>
    <t>978-4-7902-3446-3</t>
  </si>
  <si>
    <t>善の研究　西田幾多郎</t>
  </si>
  <si>
    <t>若松英輔／著</t>
  </si>
  <si>
    <t>978-4-14-081993-7</t>
  </si>
  <si>
    <t>10代のための「アドラー」の教え</t>
  </si>
  <si>
    <t>自分を信じる勇気</t>
  </si>
  <si>
    <t>岩井俊憲／著</t>
  </si>
  <si>
    <t>978-4-416-62433-3</t>
  </si>
  <si>
    <t>学校に行かなかった僕が、あのころの自分に今なら言えること</t>
  </si>
  <si>
    <t>石井しこう／著</t>
  </si>
  <si>
    <t>978-4-479-78620-7</t>
  </si>
  <si>
    <t>数字がわかれば世界がわかる！　すごすぎる数の図鑑</t>
  </si>
  <si>
    <t>渡邉究／著</t>
  </si>
  <si>
    <t>978-4-04-607519-2</t>
  </si>
  <si>
    <t>今さら聞けない気象の超基本</t>
  </si>
  <si>
    <t>今井明子／著</t>
  </si>
  <si>
    <t>978-4-02-333444-1</t>
  </si>
  <si>
    <t>おいしい循環</t>
  </si>
  <si>
    <t>たいら由以子／著</t>
  </si>
  <si>
    <t>978-4-8292-1076-5</t>
  </si>
  <si>
    <t>柔道入門</t>
  </si>
  <si>
    <t>久保田浩史／著</t>
  </si>
  <si>
    <t>978-4-583-11755-3</t>
  </si>
  <si>
    <t>海まで100年</t>
  </si>
  <si>
    <t>笠木泉／著</t>
  </si>
  <si>
    <t>978-4-560-09180-7</t>
  </si>
  <si>
    <t>谷川俊太郎のあれやこれや</t>
  </si>
  <si>
    <t>谷川俊太郎／著</t>
  </si>
  <si>
    <t>978-4-480-81698-6</t>
  </si>
  <si>
    <t>ノアハム・ガーデンズの家</t>
  </si>
  <si>
    <t>ペネロピ・ライヴリー／著</t>
  </si>
  <si>
    <t>978-4-902257-48-9</t>
  </si>
  <si>
    <t>新装版　ムーミンとトーベ・ヤンソン</t>
  </si>
  <si>
    <t>ポール・グラヴェット／著　森下圭子／日本語版監訳　安江幸子／訳</t>
  </si>
  <si>
    <t>978-4-309-29507-7</t>
  </si>
  <si>
    <t>非認知能力の強化書</t>
  </si>
  <si>
    <t>中山芳一／著</t>
  </si>
  <si>
    <t>978-4-487-81837-2</t>
  </si>
  <si>
    <t>宗教のきほん</t>
  </si>
  <si>
    <t>人間にとって神話とは何か</t>
  </si>
  <si>
    <t>平藤喜久子／著</t>
  </si>
  <si>
    <t>978-4-14-081994-4</t>
  </si>
  <si>
    <t>かもめの本棚</t>
  </si>
  <si>
    <t>トーベ・ヤンソンの夏の記憶を追いかけて</t>
  </si>
  <si>
    <t>内山さつき／著</t>
  </si>
  <si>
    <t>978-4-924523-53-1</t>
  </si>
  <si>
    <t>絵でわかるシリーズ</t>
  </si>
  <si>
    <t>絵でわかる台風のメカニズム</t>
  </si>
  <si>
    <t>宮本佳明／著</t>
  </si>
  <si>
    <t>978-4-06-539729-9</t>
  </si>
  <si>
    <t>食べて強くなる！アスリート中高生の部活弁当</t>
  </si>
  <si>
    <t>上島亜紀／料理　日本アスリートフード協会／監修</t>
  </si>
  <si>
    <t>978-4-02-333439-7</t>
  </si>
  <si>
    <t>これからの森林学入門</t>
  </si>
  <si>
    <t>太田祐子／ほか著</t>
  </si>
  <si>
    <t>978-4-254-47064-2</t>
  </si>
  <si>
    <t>言葉にすれば願いは叶う</t>
  </si>
  <si>
    <t>田中慶子／著</t>
  </si>
  <si>
    <t>978-4-8292-1075-8</t>
  </si>
  <si>
    <t>オオカミは海をめざす</t>
  </si>
  <si>
    <t>三田村信行／作　北沢夕芸／絵</t>
  </si>
  <si>
    <t>978-4-494-02092-8</t>
  </si>
  <si>
    <t>心理学大図鑑　第２版</t>
  </si>
  <si>
    <t>キャサリン・コーリンほか／著　小須田健／訳　池田建／用語監修</t>
  </si>
  <si>
    <t>978-4-385-16254-6</t>
  </si>
  <si>
    <t>朝日年表シリーズ</t>
  </si>
  <si>
    <t>日本の仏教史年表</t>
  </si>
  <si>
    <t>大角修／著　地人館／編　山折哲雄／監修</t>
  </si>
  <si>
    <t>978-4-02-333446-5</t>
  </si>
  <si>
    <t>47都道府県・合戦百科</t>
  </si>
  <si>
    <t>小和田泰経／著</t>
  </si>
  <si>
    <t>328p</t>
  </si>
  <si>
    <t>978-4-621-31162-2</t>
  </si>
  <si>
    <t>新時代の教養</t>
  </si>
  <si>
    <t>あいだで考える</t>
  </si>
  <si>
    <t>ユニヴァースのこども</t>
  </si>
  <si>
    <t>中井敦子,森岡素直／著</t>
  </si>
  <si>
    <t>978-4-422-36020-1</t>
  </si>
  <si>
    <t>あなたの知らない神話世界の生き物</t>
  </si>
  <si>
    <t>熊谷小百合,須見春奈／訳　松村一男／日本語版監修</t>
  </si>
  <si>
    <t>978-4-418-25501-6</t>
  </si>
  <si>
    <t>増補改訂版　科学の目で見る日本列島の地震・津波・噴火の歴史</t>
  </si>
  <si>
    <t>山賀進／著</t>
  </si>
  <si>
    <t>978-4-86064-795-7</t>
  </si>
  <si>
    <t>海の聲をきく</t>
  </si>
  <si>
    <t>古見きゅう／著</t>
  </si>
  <si>
    <t>21×30cm</t>
  </si>
  <si>
    <t>122p</t>
  </si>
  <si>
    <t>978-4-09-682500-6</t>
  </si>
  <si>
    <t>昆虫顔面超拡大図鑑</t>
  </si>
  <si>
    <t>海野和男／写真　伊地知英信／編</t>
  </si>
  <si>
    <t>978-4-7942-2792-8</t>
  </si>
  <si>
    <t>〈完全保存版〉不滅のファッション図鑑</t>
  </si>
  <si>
    <t>ヘイリー・エドワーズ＝デュジャルダン／著　清水珠代／訳　朝日真／監修</t>
  </si>
  <si>
    <t>367p</t>
  </si>
  <si>
    <t>978-4-487-81733-7</t>
  </si>
  <si>
    <t>ハーブ&amp;スパイス事典　第３版</t>
  </si>
  <si>
    <t>伊藤進吾,シャンカール・ノグチ／監修</t>
  </si>
  <si>
    <t>978-4-416-62432-6</t>
  </si>
  <si>
    <t>ともに前へ！</t>
  </si>
  <si>
    <t>佐々木ひとみ／作</t>
  </si>
  <si>
    <t>978-4-406-06899-4</t>
  </si>
  <si>
    <t>年表でたどる世界まるごとアート図鑑</t>
  </si>
  <si>
    <t>ドーリング・キンダースリー社編集部／企画・編集</t>
  </si>
  <si>
    <t>978-4-7764-1170-3</t>
  </si>
  <si>
    <t>47都道府県・美術の偉人百科</t>
  </si>
  <si>
    <t>森岡浩／著</t>
  </si>
  <si>
    <t>978-4-621-31157-8</t>
  </si>
  <si>
    <t>消えたモナ・リザ</t>
  </si>
  <si>
    <t>ニコラス・デイ／作　千葉茂樹／訳</t>
  </si>
  <si>
    <t>978-4-09-290684-6</t>
  </si>
  <si>
    <t>母ちゃんは、いつだってそこにいた。</t>
  </si>
  <si>
    <t>赤塚不二夫／著</t>
  </si>
  <si>
    <t>21cn</t>
  </si>
  <si>
    <t>279p</t>
  </si>
  <si>
    <t>978-4-86621-529-7</t>
  </si>
  <si>
    <t>これが規格外の楽しみ方！　たくおん式なるほどクラシック</t>
  </si>
  <si>
    <t>石井琢磨／著</t>
  </si>
  <si>
    <t>978-4-04-606700-5</t>
  </si>
  <si>
    <t>語学シリーズ</t>
  </si>
  <si>
    <t>NHKリトル・チャロ　ストーリー・ブック　1　Lost in New York</t>
  </si>
  <si>
    <t>わかぎゑふ／原作</t>
  </si>
  <si>
    <t>978-4-14-213431-1</t>
  </si>
  <si>
    <t>登ろう！富士山　最もわかりやすい富士登山の教科書</t>
  </si>
  <si>
    <t>佐々木亨／著</t>
  </si>
  <si>
    <t>978-4-635-18319-2</t>
  </si>
  <si>
    <t>あなたはもう遭難している</t>
  </si>
  <si>
    <t>羽根田治／著</t>
  </si>
  <si>
    <t>978-4-635-50051-7</t>
  </si>
  <si>
    <t>復刻版　詩画集　風の旅</t>
  </si>
  <si>
    <t>星野富弘／著</t>
  </si>
  <si>
    <t>978-4-05-407042-4</t>
  </si>
  <si>
    <t>ぼくとコテツの最後の3ヵ月</t>
  </si>
  <si>
    <t>槻木こえだ／著　江本宏平／監修</t>
  </si>
  <si>
    <t>978-4-05-206182-0</t>
  </si>
  <si>
    <t>灰とダイヤモンド</t>
  </si>
  <si>
    <t>東曜太郎／作</t>
  </si>
  <si>
    <t>978-4-265-84060-1</t>
  </si>
  <si>
    <t>ネバーランドの向こう側</t>
  </si>
  <si>
    <t>佐原ひかり／著</t>
  </si>
  <si>
    <t>978-4-569-85940-8</t>
  </si>
  <si>
    <t>クロニクル千古の闇　９　兄弟のきずな</t>
  </si>
  <si>
    <t>ミシェル・ペイヴァー／作　さくまゆみこ／訳　酒井駒子／装画　ジェフ・テイラー／本文イラスト</t>
  </si>
  <si>
    <t>978-4-566-02440-3</t>
  </si>
  <si>
    <t>戦争と拓殖の時代</t>
  </si>
  <si>
    <t>渡辺浩平／著</t>
  </si>
  <si>
    <t>978-4-560-09191-3</t>
  </si>
  <si>
    <t>センス・オブ・ワンダーを語る</t>
  </si>
  <si>
    <t>上遠恵子／編著</t>
  </si>
  <si>
    <t>978-4-7803-1390-1</t>
  </si>
  <si>
    <t>炎はつなぐ</t>
  </si>
  <si>
    <t>大西暢夫／著</t>
  </si>
  <si>
    <t>978-4-620-32840-9</t>
  </si>
  <si>
    <t>段取り八分</t>
  </si>
  <si>
    <t>有元葉子／著</t>
  </si>
  <si>
    <t>978-4-487-81820-4</t>
  </si>
  <si>
    <t>おいしく学ぶ紅茶のきほん</t>
  </si>
  <si>
    <t>日本紅茶協会／監修</t>
  </si>
  <si>
    <t>978-4-408-65170-5</t>
  </si>
  <si>
    <t>決定版！花事典800</t>
  </si>
  <si>
    <t>宇田川佳子／監修</t>
  </si>
  <si>
    <t>978-4-528-02436-6</t>
  </si>
  <si>
    <t>林業遺産へ行こう</t>
  </si>
  <si>
    <t>柴崎茂光／編著</t>
  </si>
  <si>
    <t>978-4-8299-7111-6</t>
  </si>
  <si>
    <t>素顔の棟方志功</t>
  </si>
  <si>
    <t>石井頼子／著</t>
  </si>
  <si>
    <t>978-4-473-04674-1</t>
  </si>
  <si>
    <t>されどめぐる季節のなかで</t>
  </si>
  <si>
    <t>はらだみずき／著</t>
  </si>
  <si>
    <t>978-4-10-335553-3</t>
  </si>
  <si>
    <t>光と音楽</t>
  </si>
  <si>
    <t>大江健三郎／著　大江ゆかり／画</t>
  </si>
  <si>
    <t>978-4-06-539713-8</t>
  </si>
  <si>
    <t>人生がうまくいくコミュニケーション図鑑</t>
  </si>
  <si>
    <t>斉藤徹／監修</t>
  </si>
  <si>
    <t>978-4-05-205972-8</t>
  </si>
  <si>
    <t>生命と時間のあいだ</t>
  </si>
  <si>
    <t>福岡伸一／著</t>
  </si>
  <si>
    <t>978-4-10-332213-9</t>
  </si>
  <si>
    <t>自然史標本のつくり方</t>
  </si>
  <si>
    <t>国立科学博物館／監修</t>
  </si>
  <si>
    <t>978-4-254-17198-3</t>
  </si>
  <si>
    <t>怖くて美しい能の女たち</t>
  </si>
  <si>
    <t>林望／著</t>
  </si>
  <si>
    <t>978-4-7942-2790-4</t>
  </si>
  <si>
    <t>歩かなくても棒に当たる</t>
  </si>
  <si>
    <t>安藤奎／著</t>
  </si>
  <si>
    <t>978-4-560-09179-1</t>
  </si>
  <si>
    <t>おふうさま</t>
  </si>
  <si>
    <t>諸田玲子／著</t>
  </si>
  <si>
    <t>978-4-473-04679-6</t>
  </si>
  <si>
    <t>本でした</t>
  </si>
  <si>
    <t>又吉直樹、ヨシタケシンスケ／著</t>
  </si>
  <si>
    <t>978-4-591-18586-5</t>
  </si>
  <si>
    <t>1945最後の秘密</t>
  </si>
  <si>
    <t>三浦英之／著</t>
  </si>
  <si>
    <t>978-4-420-31108-3</t>
  </si>
  <si>
    <t>その悩み、カントだったら、こう言うね。</t>
  </si>
  <si>
    <t>秋元康隆／著</t>
  </si>
  <si>
    <t>978-4-7949-7465-5</t>
  </si>
  <si>
    <t>音声と写真でよみがえる昭和　戦後編</t>
  </si>
  <si>
    <t>保阪正康、村島章惠聞き手／著</t>
  </si>
  <si>
    <t>978-4-14-081991-3</t>
  </si>
  <si>
    <t>「イスラエル人」の世界観</t>
  </si>
  <si>
    <t>大治朋子／著</t>
  </si>
  <si>
    <t>978-4-620-32838-6</t>
  </si>
  <si>
    <t>やさしい民俗学</t>
  </si>
  <si>
    <t>岸澤美希／著</t>
  </si>
  <si>
    <t>978-4-473-04675-8</t>
  </si>
  <si>
    <t>大地と人の物語</t>
  </si>
  <si>
    <t>日本地質学会／編</t>
  </si>
  <si>
    <t>978-4-422-44047-7</t>
  </si>
  <si>
    <t>環境問題150年史がわかる！「地球環境」「気候変動」未来予測クロニクル</t>
  </si>
  <si>
    <t>徳間書店／責任編集</t>
  </si>
  <si>
    <t>978-4-19-865861-8</t>
  </si>
  <si>
    <t>ルーラルブックス</t>
  </si>
  <si>
    <t>橋本山生きる森をめぐる</t>
  </si>
  <si>
    <t>滝川景伍／著</t>
  </si>
  <si>
    <t>277p ,図版16p</t>
  </si>
  <si>
    <t>978-4-540-25119-1</t>
  </si>
  <si>
    <t>Chabako茶箱</t>
  </si>
  <si>
    <t>パイザー真澄／著</t>
  </si>
  <si>
    <t>978-4-479-88049-3</t>
  </si>
  <si>
    <t>あらすじと写真でわかる!はじめての歌舞伎</t>
  </si>
  <si>
    <t>利根川裕／著</t>
  </si>
  <si>
    <t>978-4-418-25217-6</t>
  </si>
  <si>
    <t>行先は未定です</t>
  </si>
  <si>
    <t>978-4-02-252058-6</t>
  </si>
  <si>
    <t>お年よりと絵本をひらく</t>
  </si>
  <si>
    <t>中村柾子／著</t>
  </si>
  <si>
    <t>978-4-8340-8861-8</t>
  </si>
  <si>
    <t>戦後80年わたしは、この言葉を忘れない</t>
  </si>
  <si>
    <t>保阪正康／著</t>
  </si>
  <si>
    <t>978-4-06-540815-5</t>
  </si>
  <si>
    <t>新解説世界憲法集　第６版</t>
  </si>
  <si>
    <t>初宿正典／編</t>
  </si>
  <si>
    <t>978-4-385-31312-2</t>
  </si>
  <si>
    <t>とんでもないサバイバルの科学</t>
  </si>
  <si>
    <t>コーディー・キャシディー／著　梶山あゆみ／訳</t>
  </si>
  <si>
    <t>267p</t>
  </si>
  <si>
    <t>978-4-309-25485-2</t>
  </si>
  <si>
    <t>子ども白書２０２５</t>
  </si>
  <si>
    <t>日本子どもを守る会／編著</t>
  </si>
  <si>
    <t>978-4-7803-1378-9</t>
  </si>
  <si>
    <t>名画のプリンセス</t>
  </si>
  <si>
    <t>内村理奈／著</t>
  </si>
  <si>
    <t>978-4-422-70150-9</t>
  </si>
  <si>
    <t>戦争を展示する</t>
  </si>
  <si>
    <t>佐々木真ほか／編著</t>
  </si>
  <si>
    <t>322p･20p</t>
  </si>
  <si>
    <t>978-4-272-50184-7</t>
  </si>
  <si>
    <t>面白くて眠れなくなる流体力学</t>
  </si>
  <si>
    <t>石本健太／著</t>
  </si>
  <si>
    <t>978-4-569-85943-9</t>
  </si>
  <si>
    <t>ビジュアル美しい元素の歴史図鑑</t>
  </si>
  <si>
    <t>フィリップ・ボール／著　若林文高／監修　武井摩利／訳</t>
  </si>
  <si>
    <t>978-4-422-42011-0</t>
  </si>
  <si>
    <t>COSMOS美しき宇宙の図鑑</t>
  </si>
  <si>
    <t>スミソニアン協会／監修</t>
  </si>
  <si>
    <t>978-4-487-81838-9</t>
  </si>
  <si>
    <t>化石が語る植物の進化５億年史</t>
  </si>
  <si>
    <t>矢部淳／著</t>
  </si>
  <si>
    <t>978-4-621-31177-6</t>
  </si>
  <si>
    <t>改訂版　世界のふしぎな木の実図鑑</t>
  </si>
  <si>
    <t>小林智洋、山東智紀／著　山田英春／写真</t>
  </si>
  <si>
    <t>978-4-422-43067-6</t>
  </si>
  <si>
    <t>最新図説脱炭素の論点　2025-2026</t>
  </si>
  <si>
    <t>共生エネルギー社会実装研究所ほか／編著</t>
  </si>
  <si>
    <t>555p</t>
  </si>
  <si>
    <t>978-4-8451-2098-7</t>
  </si>
  <si>
    <t>鯨肉料理</t>
  </si>
  <si>
    <t>松本青山／著</t>
  </si>
  <si>
    <t>978-4-540-25110-8</t>
  </si>
  <si>
    <t>昼12時のお弁当研究所</t>
  </si>
  <si>
    <t>小田真規子／著　スケラッコ／絵・マンガ</t>
  </si>
  <si>
    <t>978-4-591-18603-9</t>
  </si>
  <si>
    <t>図鑑中国絵画の歴史</t>
  </si>
  <si>
    <t>馮翰林／編著　飛田優樹／日本語版監修・訳　三村一貴／訳</t>
  </si>
  <si>
    <t>978-4-487-81776-4</t>
  </si>
  <si>
    <t>ポケットにカメラをいれて</t>
  </si>
  <si>
    <t>幡野広志／著</t>
  </si>
  <si>
    <t>978-4-591-18557-5</t>
  </si>
  <si>
    <t>山岳ランナー土井陵王者の称号</t>
  </si>
  <si>
    <t>千葉弓子／著</t>
  </si>
  <si>
    <t>978-4-582-83988-3</t>
  </si>
  <si>
    <t>はじめよう！ウォーキングフットボール</t>
  </si>
  <si>
    <t>松田薫二／著　日本サッカー協会／監修</t>
  </si>
  <si>
    <t>978-4-583-11687-7</t>
  </si>
  <si>
    <t>菊池寛アンド・カンパニー</t>
  </si>
  <si>
    <t>503,8p</t>
  </si>
  <si>
    <t>978-4-16-391988-1</t>
  </si>
  <si>
    <t>海は忘れない</t>
  </si>
  <si>
    <t>村上しいこ／著</t>
  </si>
  <si>
    <t>315p</t>
  </si>
  <si>
    <t>978-4-09-386757-3</t>
  </si>
  <si>
    <t>つないだ手</t>
  </si>
  <si>
    <t>植松三十里／著</t>
  </si>
  <si>
    <t>326p</t>
  </si>
  <si>
    <t>978-4-569-85979-8</t>
  </si>
  <si>
    <t>ガラスと雪のように言葉が溶ける</t>
  </si>
  <si>
    <t>尹雄大、イリナ・グリゴレ／著</t>
  </si>
  <si>
    <t>978-4-479-39456-3</t>
  </si>
  <si>
    <t>共立出版</t>
    <phoneticPr fontId="18"/>
  </si>
  <si>
    <t>三省堂</t>
    <phoneticPr fontId="18"/>
  </si>
  <si>
    <t>新潮社</t>
    <phoneticPr fontId="18"/>
  </si>
  <si>
    <t>大和書房</t>
    <phoneticPr fontId="18"/>
  </si>
  <si>
    <t>東海教育研究所</t>
    <phoneticPr fontId="18"/>
  </si>
  <si>
    <t>東京堂出版</t>
    <phoneticPr fontId="18"/>
  </si>
  <si>
    <t>婦人之友社</t>
    <phoneticPr fontId="18"/>
  </si>
  <si>
    <t>合計</t>
    <rPh sb="0" eb="2">
      <t>ゴウケイ</t>
    </rPh>
    <phoneticPr fontId="18"/>
  </si>
  <si>
    <t>ベレ出版</t>
    <phoneticPr fontId="18"/>
  </si>
  <si>
    <t>ＷＡＶＥ出版</t>
    <phoneticPr fontId="18"/>
  </si>
  <si>
    <t>草思社</t>
    <phoneticPr fontId="18"/>
  </si>
  <si>
    <t>１類</t>
    <rPh sb="1" eb="2">
      <t>ルイ</t>
    </rPh>
    <phoneticPr fontId="18"/>
  </si>
  <si>
    <t>０類</t>
    <rPh sb="1" eb="2">
      <t>ルイ</t>
    </rPh>
    <phoneticPr fontId="18"/>
  </si>
  <si>
    <t>２類</t>
    <rPh sb="1" eb="2">
      <t>ルイ</t>
    </rPh>
    <phoneticPr fontId="18"/>
  </si>
  <si>
    <t>３類</t>
    <rPh sb="1" eb="2">
      <t>ルイ</t>
    </rPh>
    <phoneticPr fontId="18"/>
  </si>
  <si>
    <t>４類</t>
    <rPh sb="1" eb="2">
      <t>ルイ</t>
    </rPh>
    <phoneticPr fontId="18"/>
  </si>
  <si>
    <t>５類</t>
    <rPh sb="1" eb="2">
      <t>ルイ</t>
    </rPh>
    <phoneticPr fontId="18"/>
  </si>
  <si>
    <t>６類</t>
    <rPh sb="1" eb="2">
      <t>ルイ</t>
    </rPh>
    <phoneticPr fontId="18"/>
  </si>
  <si>
    <t>７類</t>
    <rPh sb="1" eb="2">
      <t>ルイ</t>
    </rPh>
    <phoneticPr fontId="18"/>
  </si>
  <si>
    <t>８類</t>
    <rPh sb="1" eb="2">
      <t>ルイ</t>
    </rPh>
    <phoneticPr fontId="18"/>
  </si>
  <si>
    <t>９類</t>
    <rPh sb="1" eb="2">
      <t>ルイ</t>
    </rPh>
    <phoneticPr fontId="18"/>
  </si>
  <si>
    <t>計</t>
    <rPh sb="0" eb="1">
      <t>ケイ</t>
    </rPh>
    <phoneticPr fontId="18"/>
  </si>
  <si>
    <t>類</t>
    <rPh sb="0" eb="1">
      <t>ルイ</t>
    </rPh>
    <phoneticPr fontId="18"/>
  </si>
  <si>
    <t>数</t>
    <rPh sb="0" eb="1">
      <t>カズ</t>
    </rPh>
    <phoneticPr fontId="18"/>
  </si>
  <si>
    <t>割合</t>
    <rPh sb="0" eb="2">
      <t>ワリアイ</t>
    </rPh>
    <phoneticPr fontId="18"/>
  </si>
  <si>
    <t>０類</t>
    <rPh sb="1" eb="2">
      <t>ルイ</t>
    </rPh>
    <phoneticPr fontId="18"/>
  </si>
  <si>
    <t>１類</t>
    <rPh sb="1" eb="2">
      <t>ルイ</t>
    </rPh>
    <phoneticPr fontId="18"/>
  </si>
  <si>
    <t>２類</t>
    <rPh sb="1" eb="2">
      <t>ルイ</t>
    </rPh>
    <phoneticPr fontId="18"/>
  </si>
  <si>
    <t>３類</t>
    <rPh sb="1" eb="2">
      <t>ルイ</t>
    </rPh>
    <phoneticPr fontId="18"/>
  </si>
  <si>
    <t>４類</t>
    <rPh sb="1" eb="2">
      <t>ルイ</t>
    </rPh>
    <phoneticPr fontId="18"/>
  </si>
  <si>
    <t>５類</t>
    <rPh sb="1" eb="2">
      <t>ルイ</t>
    </rPh>
    <phoneticPr fontId="18"/>
  </si>
  <si>
    <t>６類</t>
    <rPh sb="1" eb="2">
      <t>ルイ</t>
    </rPh>
    <phoneticPr fontId="18"/>
  </si>
  <si>
    <t>７類</t>
    <rPh sb="1" eb="2">
      <t>ルイ</t>
    </rPh>
    <phoneticPr fontId="18"/>
  </si>
  <si>
    <t>８類</t>
    <rPh sb="1" eb="2">
      <t>ルイ</t>
    </rPh>
    <phoneticPr fontId="18"/>
  </si>
  <si>
    <t>９類</t>
    <rPh sb="1" eb="2">
      <t>ルイ</t>
    </rPh>
    <phoneticPr fontId="18"/>
  </si>
  <si>
    <t>計</t>
    <rPh sb="0" eb="1">
      <t>ケイ</t>
    </rPh>
    <phoneticPr fontId="18"/>
  </si>
  <si>
    <t>保育社</t>
    <phoneticPr fontId="18"/>
  </si>
  <si>
    <t>保育社</t>
    <phoneticPr fontId="18"/>
  </si>
  <si>
    <t>大日本絵画</t>
    <phoneticPr fontId="18"/>
  </si>
  <si>
    <t>大日本図書</t>
    <phoneticPr fontId="18"/>
  </si>
  <si>
    <t>白泉社</t>
    <phoneticPr fontId="18"/>
  </si>
  <si>
    <t>あすなろ書房</t>
    <phoneticPr fontId="18"/>
  </si>
  <si>
    <t>さ・え・ら書房</t>
    <phoneticPr fontId="18"/>
  </si>
  <si>
    <t>PHP研究所</t>
    <phoneticPr fontId="18"/>
  </si>
  <si>
    <t>平凡社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</si>
</sst>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0.0%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UD デジタル 教科書体 N"/>
      <family val="1"/>
      <charset val="128"/>
    </font>
    <font>
      <sz val="10"/>
      <color rgb="FFFF0000"/>
      <name val="UD デジタル 教科書体 N"/>
      <family val="1"/>
      <charset val="128"/>
    </font>
    <font>
      <sz val="10"/>
      <name val="UD デジタル 教科書体 N"/>
      <family val="1"/>
      <charset val="128"/>
    </font>
    <font>
      <sz val="10"/>
      <color theme="0"/>
      <name val="UD デジタル 教科書体 N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vertical="center" shrinkToFit="1"/>
    </xf>
    <xf numFmtId="49" fontId="19" fillId="0" borderId="0" xfId="0" applyNumberFormat="1" applyFont="1" applyAlignment="1">
      <alignment vertical="center" shrinkToFit="1"/>
    </xf>
    <xf numFmtId="176" fontId="19" fillId="0" borderId="0" xfId="0" applyNumberFormat="1" applyFont="1" applyAlignment="1">
      <alignment vertical="center" shrinkToFit="1"/>
    </xf>
    <xf numFmtId="0" fontId="20" fillId="0" borderId="0" xfId="0" applyFont="1" applyAlignment="1">
      <alignment vertical="center" shrinkToFit="1"/>
    </xf>
    <xf numFmtId="0" fontId="19" fillId="0" borderId="0" xfId="0" applyFont="1" applyAlignment="1">
      <alignment horizontal="center" vertical="center"/>
    </xf>
    <xf numFmtId="3" fontId="19" fillId="0" borderId="0" xfId="0" applyNumberFormat="1" applyFont="1" applyAlignment="1">
      <alignment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49" fontId="19" fillId="0" borderId="10" xfId="0" applyNumberFormat="1" applyFont="1" applyBorder="1" applyAlignment="1">
      <alignment horizontal="center" vertical="center" shrinkToFit="1"/>
    </xf>
    <xf numFmtId="176" fontId="19" fillId="0" borderId="10" xfId="0" applyNumberFormat="1" applyFont="1" applyBorder="1" applyAlignment="1">
      <alignment horizontal="center" vertical="center" shrinkToFit="1"/>
    </xf>
    <xf numFmtId="0" fontId="19" fillId="0" borderId="10" xfId="0" applyFont="1" applyBorder="1" applyAlignment="1">
      <alignment vertical="center" shrinkToFit="1"/>
    </xf>
    <xf numFmtId="49" fontId="19" fillId="0" borderId="10" xfId="0" applyNumberFormat="1" applyFont="1" applyBorder="1" applyAlignment="1">
      <alignment vertical="center" shrinkToFit="1"/>
    </xf>
    <xf numFmtId="3" fontId="19" fillId="0" borderId="10" xfId="0" applyNumberFormat="1" applyFont="1" applyBorder="1" applyAlignment="1">
      <alignment vertical="center" shrinkToFit="1"/>
    </xf>
    <xf numFmtId="0" fontId="21" fillId="0" borderId="10" xfId="0" applyFont="1" applyBorder="1" applyAlignment="1">
      <alignment horizontal="center" vertical="center" shrinkToFit="1"/>
    </xf>
    <xf numFmtId="0" fontId="21" fillId="0" borderId="10" xfId="0" applyFont="1" applyBorder="1" applyAlignment="1">
      <alignment vertical="center" shrinkToFit="1"/>
    </xf>
    <xf numFmtId="49" fontId="21" fillId="0" borderId="10" xfId="0" applyNumberFormat="1" applyFont="1" applyBorder="1" applyAlignment="1">
      <alignment vertical="center" shrinkToFit="1"/>
    </xf>
    <xf numFmtId="3" fontId="21" fillId="0" borderId="10" xfId="0" applyNumberFormat="1" applyFont="1" applyBorder="1" applyAlignment="1">
      <alignment vertical="center" shrinkToFit="1"/>
    </xf>
    <xf numFmtId="49" fontId="21" fillId="0" borderId="10" xfId="0" quotePrefix="1" applyNumberFormat="1" applyFont="1" applyBorder="1" applyAlignment="1">
      <alignment vertical="center" shrinkToFit="1"/>
    </xf>
    <xf numFmtId="0" fontId="22" fillId="0" borderId="0" xfId="0" applyFont="1" applyAlignment="1">
      <alignment vertical="center" shrinkToFit="1"/>
    </xf>
    <xf numFmtId="0" fontId="22" fillId="0" borderId="0" xfId="0" applyFont="1" applyAlignment="1">
      <alignment horizontal="center" vertical="center" shrinkToFit="1"/>
    </xf>
    <xf numFmtId="177" fontId="22" fillId="0" borderId="0" xfId="42" applyNumberFormat="1" applyFont="1" applyAlignment="1">
      <alignment vertical="center" shrinkToFit="1"/>
    </xf>
    <xf numFmtId="3" fontId="22" fillId="0" borderId="0" xfId="0" applyNumberFormat="1" applyFont="1" applyAlignment="1">
      <alignment vertical="center" shrinkToFit="1"/>
    </xf>
    <xf numFmtId="0" fontId="22" fillId="0" borderId="0" xfId="0" applyFont="1">
      <alignment vertical="center"/>
    </xf>
    <xf numFmtId="177" fontId="22" fillId="0" borderId="0" xfId="42" applyNumberFormat="1" applyFont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" xfId="42" builtinId="5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B1F24-DC2A-4073-A5DE-EEF73886458B}">
  <dimension ref="A1:Q271"/>
  <sheetViews>
    <sheetView zoomScaleNormal="100" workbookViewId="0">
      <pane ySplit="1" topLeftCell="A2" activePane="bottomLeft" state="frozen"/>
      <selection pane="bottomLeft"/>
    </sheetView>
  </sheetViews>
  <sheetFormatPr defaultRowHeight="13.5" x14ac:dyDescent="0.4"/>
  <cols>
    <col min="1" max="1" width="16.625" style="2" customWidth="1"/>
    <col min="2" max="3" width="40.625" style="2" customWidth="1"/>
    <col min="4" max="4" width="5.625" style="2" customWidth="1"/>
    <col min="5" max="5" width="7.625" style="2" customWidth="1"/>
    <col min="6" max="6" width="6.625" style="3" customWidth="1"/>
    <col min="7" max="7" width="15.625" style="2" customWidth="1"/>
    <col min="8" max="8" width="7.625" style="4" customWidth="1"/>
    <col min="9" max="9" width="12.625" style="2" customWidth="1"/>
    <col min="10" max="10" width="16.625" style="2" customWidth="1"/>
    <col min="11" max="11" width="5.5" style="2" hidden="1" customWidth="1"/>
    <col min="12" max="14" width="9" style="2"/>
    <col min="15" max="15" width="6.125" style="2" customWidth="1"/>
    <col min="16" max="16" width="6.375" style="2" customWidth="1"/>
    <col min="17" max="16384" width="9" style="2"/>
  </cols>
  <sheetData>
    <row r="1" spans="1:11" s="8" customFormat="1" x14ac:dyDescent="0.4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0" t="s">
        <v>5</v>
      </c>
      <c r="G1" s="9" t="s">
        <v>6</v>
      </c>
      <c r="H1" s="11" t="s">
        <v>7</v>
      </c>
      <c r="I1" s="9" t="s">
        <v>8</v>
      </c>
      <c r="J1" s="9" t="s">
        <v>9</v>
      </c>
    </row>
    <row r="2" spans="1:11" x14ac:dyDescent="0.4">
      <c r="A2" s="12"/>
      <c r="B2" s="12" t="s">
        <v>1345</v>
      </c>
      <c r="C2" s="12" t="s">
        <v>1344</v>
      </c>
      <c r="D2" s="12" t="s">
        <v>87</v>
      </c>
      <c r="E2" s="12" t="s">
        <v>234</v>
      </c>
      <c r="F2" s="13" t="s">
        <v>728</v>
      </c>
      <c r="G2" s="12" t="s">
        <v>273</v>
      </c>
      <c r="H2" s="12">
        <v>5000</v>
      </c>
      <c r="I2" s="12" t="s">
        <v>73</v>
      </c>
      <c r="J2" s="12" t="s">
        <v>203</v>
      </c>
      <c r="K2" s="2" t="str">
        <f t="shared" ref="K2:K33" si="0">LEFT(F2)</f>
        <v>0</v>
      </c>
    </row>
    <row r="3" spans="1:11" x14ac:dyDescent="0.4">
      <c r="A3" s="12"/>
      <c r="B3" s="12" t="s">
        <v>1377</v>
      </c>
      <c r="C3" s="12" t="s">
        <v>1378</v>
      </c>
      <c r="D3" s="12" t="s">
        <v>35</v>
      </c>
      <c r="E3" s="12" t="s">
        <v>767</v>
      </c>
      <c r="F3" s="13" t="s">
        <v>1364</v>
      </c>
      <c r="G3" s="12" t="s">
        <v>1073</v>
      </c>
      <c r="H3" s="12">
        <v>2400</v>
      </c>
      <c r="I3" s="12" t="s">
        <v>571</v>
      </c>
      <c r="J3" s="12" t="s">
        <v>10</v>
      </c>
      <c r="K3" s="2" t="str">
        <f t="shared" si="0"/>
        <v>0</v>
      </c>
    </row>
    <row r="4" spans="1:11" x14ac:dyDescent="0.4">
      <c r="A4" s="12"/>
      <c r="B4" s="12" t="s">
        <v>188</v>
      </c>
      <c r="C4" s="12" t="s">
        <v>189</v>
      </c>
      <c r="D4" s="12" t="s">
        <v>18</v>
      </c>
      <c r="E4" s="12" t="s">
        <v>206</v>
      </c>
      <c r="F4" s="13" t="s">
        <v>726</v>
      </c>
      <c r="G4" s="12" t="s">
        <v>207</v>
      </c>
      <c r="H4" s="12">
        <v>1800</v>
      </c>
      <c r="I4" s="12" t="s">
        <v>45</v>
      </c>
      <c r="J4" s="12" t="s">
        <v>203</v>
      </c>
      <c r="K4" s="2" t="str">
        <f t="shared" si="0"/>
        <v>0</v>
      </c>
    </row>
    <row r="5" spans="1:11" x14ac:dyDescent="0.4">
      <c r="A5" s="12"/>
      <c r="B5" s="12" t="s">
        <v>1309</v>
      </c>
      <c r="C5" s="12" t="s">
        <v>1308</v>
      </c>
      <c r="D5" s="12"/>
      <c r="E5" s="12"/>
      <c r="F5" s="13">
        <v>112</v>
      </c>
      <c r="G5" s="12" t="s">
        <v>51</v>
      </c>
      <c r="H5" s="12">
        <v>1600</v>
      </c>
      <c r="I5" s="12" t="s">
        <v>52</v>
      </c>
      <c r="J5" s="12" t="s">
        <v>10</v>
      </c>
      <c r="K5" s="2" t="str">
        <f t="shared" si="0"/>
        <v>1</v>
      </c>
    </row>
    <row r="6" spans="1:11" x14ac:dyDescent="0.4">
      <c r="A6" s="12"/>
      <c r="B6" s="12" t="s">
        <v>118</v>
      </c>
      <c r="C6" s="12" t="s">
        <v>119</v>
      </c>
      <c r="D6" s="12" t="s">
        <v>82</v>
      </c>
      <c r="E6" s="12" t="s">
        <v>105</v>
      </c>
      <c r="F6" s="13">
        <v>141.6</v>
      </c>
      <c r="G6" s="12" t="s">
        <v>1376</v>
      </c>
      <c r="H6" s="14">
        <v>1900</v>
      </c>
      <c r="I6" s="12" t="s">
        <v>133</v>
      </c>
      <c r="J6" s="12" t="s">
        <v>10</v>
      </c>
      <c r="K6" s="2" t="str">
        <f t="shared" si="0"/>
        <v>1</v>
      </c>
    </row>
    <row r="7" spans="1:11" x14ac:dyDescent="0.4">
      <c r="A7" s="12"/>
      <c r="B7" s="12" t="s">
        <v>1242</v>
      </c>
      <c r="C7" s="12" t="s">
        <v>1241</v>
      </c>
      <c r="D7" s="12" t="s">
        <v>22</v>
      </c>
      <c r="E7" s="12" t="s">
        <v>130</v>
      </c>
      <c r="F7" s="13">
        <v>141.6</v>
      </c>
      <c r="G7" s="12" t="s">
        <v>1231</v>
      </c>
      <c r="H7" s="12">
        <v>2000</v>
      </c>
      <c r="I7" s="12" t="s">
        <v>322</v>
      </c>
      <c r="J7" s="12" t="s">
        <v>203</v>
      </c>
      <c r="K7" s="2" t="str">
        <f t="shared" si="0"/>
        <v>1</v>
      </c>
    </row>
    <row r="8" spans="1:11" x14ac:dyDescent="0.4">
      <c r="A8" s="12"/>
      <c r="B8" s="12" t="s">
        <v>1176</v>
      </c>
      <c r="C8" s="12" t="s">
        <v>1175</v>
      </c>
      <c r="D8" s="12" t="s">
        <v>18</v>
      </c>
      <c r="E8" s="12" t="s">
        <v>161</v>
      </c>
      <c r="F8" s="13" t="s">
        <v>1365</v>
      </c>
      <c r="G8" s="12" t="s">
        <v>1174</v>
      </c>
      <c r="H8" s="12">
        <v>1400</v>
      </c>
      <c r="I8" s="12" t="s">
        <v>216</v>
      </c>
      <c r="J8" s="12" t="s">
        <v>203</v>
      </c>
      <c r="K8" s="2" t="str">
        <f t="shared" si="0"/>
        <v>1</v>
      </c>
    </row>
    <row r="9" spans="1:11" x14ac:dyDescent="0.4">
      <c r="A9" s="12"/>
      <c r="B9" s="12" t="s">
        <v>1417</v>
      </c>
      <c r="C9" s="12" t="s">
        <v>1418</v>
      </c>
      <c r="D9" s="12" t="s">
        <v>18</v>
      </c>
      <c r="E9" s="12" t="s">
        <v>111</v>
      </c>
      <c r="F9" s="13">
        <v>193</v>
      </c>
      <c r="G9" s="12" t="s">
        <v>112</v>
      </c>
      <c r="H9" s="12">
        <v>1500</v>
      </c>
      <c r="I9" s="12" t="s">
        <v>113</v>
      </c>
      <c r="J9" s="12" t="s">
        <v>10</v>
      </c>
      <c r="K9" s="2" t="str">
        <f t="shared" si="0"/>
        <v>1</v>
      </c>
    </row>
    <row r="10" spans="1:11" x14ac:dyDescent="0.4">
      <c r="A10" s="12"/>
      <c r="B10" s="12" t="s">
        <v>1465</v>
      </c>
      <c r="C10" s="12" t="s">
        <v>1466</v>
      </c>
      <c r="D10" s="12" t="s">
        <v>26</v>
      </c>
      <c r="E10" s="12" t="s">
        <v>105</v>
      </c>
      <c r="F10" s="13">
        <v>210.1</v>
      </c>
      <c r="G10" s="12" t="s">
        <v>1514</v>
      </c>
      <c r="H10" s="14">
        <v>3200</v>
      </c>
      <c r="I10" s="12" t="s">
        <v>131</v>
      </c>
      <c r="J10" s="12" t="s">
        <v>203</v>
      </c>
      <c r="K10" s="2" t="str">
        <f t="shared" si="0"/>
        <v>2</v>
      </c>
    </row>
    <row r="11" spans="1:11" x14ac:dyDescent="0.4">
      <c r="A11" s="12" t="s">
        <v>1475</v>
      </c>
      <c r="B11" s="12" t="s">
        <v>1476</v>
      </c>
      <c r="C11" s="12" t="s">
        <v>1477</v>
      </c>
      <c r="D11" s="12" t="s">
        <v>160</v>
      </c>
      <c r="E11" s="12" t="s">
        <v>234</v>
      </c>
      <c r="F11" s="13">
        <v>210.32</v>
      </c>
      <c r="G11" s="12" t="s">
        <v>235</v>
      </c>
      <c r="H11" s="12">
        <v>1500</v>
      </c>
      <c r="I11" s="12" t="s">
        <v>236</v>
      </c>
      <c r="J11" s="12" t="s">
        <v>203</v>
      </c>
      <c r="K11" s="2" t="str">
        <f t="shared" si="0"/>
        <v>2</v>
      </c>
    </row>
    <row r="12" spans="1:11" x14ac:dyDescent="0.4">
      <c r="A12" s="12"/>
      <c r="B12" s="12" t="s">
        <v>1222</v>
      </c>
      <c r="C12" s="12" t="s">
        <v>1221</v>
      </c>
      <c r="D12" s="12"/>
      <c r="E12" s="12"/>
      <c r="F12" s="13">
        <v>210.75</v>
      </c>
      <c r="G12" s="12" t="s">
        <v>1517</v>
      </c>
      <c r="H12" s="14">
        <v>3800</v>
      </c>
      <c r="I12" s="12" t="s">
        <v>224</v>
      </c>
      <c r="J12" s="12" t="s">
        <v>203</v>
      </c>
      <c r="K12" s="2" t="str">
        <f t="shared" si="0"/>
        <v>2</v>
      </c>
    </row>
    <row r="13" spans="1:11" x14ac:dyDescent="0.4">
      <c r="A13" s="12"/>
      <c r="B13" s="12" t="s">
        <v>1215</v>
      </c>
      <c r="C13" s="12" t="s">
        <v>1214</v>
      </c>
      <c r="D13" s="12" t="s">
        <v>26</v>
      </c>
      <c r="E13" s="12" t="s">
        <v>105</v>
      </c>
      <c r="F13" s="13">
        <v>210.75</v>
      </c>
      <c r="G13" s="12" t="s">
        <v>1413</v>
      </c>
      <c r="H13" s="14">
        <v>1800</v>
      </c>
      <c r="I13" s="12" t="s">
        <v>62</v>
      </c>
      <c r="J13" s="12" t="s">
        <v>10</v>
      </c>
      <c r="K13" s="2" t="str">
        <f t="shared" si="0"/>
        <v>2</v>
      </c>
    </row>
    <row r="14" spans="1:11" x14ac:dyDescent="0.4">
      <c r="A14" s="12"/>
      <c r="B14" s="12" t="s">
        <v>225</v>
      </c>
      <c r="C14" s="12" t="s">
        <v>226</v>
      </c>
      <c r="D14" s="12" t="s">
        <v>66</v>
      </c>
      <c r="E14" s="12" t="s">
        <v>135</v>
      </c>
      <c r="F14" s="13">
        <v>288.3</v>
      </c>
      <c r="G14" s="12" t="s">
        <v>1229</v>
      </c>
      <c r="H14" s="12">
        <v>3000</v>
      </c>
      <c r="I14" s="12" t="s">
        <v>126</v>
      </c>
      <c r="J14" s="12" t="s">
        <v>203</v>
      </c>
      <c r="K14" s="2" t="str">
        <f t="shared" si="0"/>
        <v>2</v>
      </c>
    </row>
    <row r="15" spans="1:11" x14ac:dyDescent="0.4">
      <c r="A15" s="12"/>
      <c r="B15" s="12" t="s">
        <v>1245</v>
      </c>
      <c r="C15" s="12" t="s">
        <v>1244</v>
      </c>
      <c r="D15" s="12" t="s">
        <v>22</v>
      </c>
      <c r="E15" s="12" t="s">
        <v>1171</v>
      </c>
      <c r="F15" s="13">
        <v>288.89999999999998</v>
      </c>
      <c r="G15" s="12" t="s">
        <v>1170</v>
      </c>
      <c r="H15" s="12">
        <v>1800</v>
      </c>
      <c r="I15" s="12" t="s">
        <v>172</v>
      </c>
      <c r="J15" s="12" t="s">
        <v>203</v>
      </c>
      <c r="K15" s="2" t="str">
        <f t="shared" si="0"/>
        <v>2</v>
      </c>
    </row>
    <row r="16" spans="1:11" x14ac:dyDescent="0.4">
      <c r="A16" s="12"/>
      <c r="B16" s="12" t="s">
        <v>1404</v>
      </c>
      <c r="C16" s="12" t="s">
        <v>1405</v>
      </c>
      <c r="D16" s="12" t="s">
        <v>18</v>
      </c>
      <c r="E16" s="12" t="s">
        <v>161</v>
      </c>
      <c r="F16" s="13">
        <v>289.3</v>
      </c>
      <c r="G16" s="12" t="s">
        <v>1307</v>
      </c>
      <c r="H16" s="12">
        <v>1200</v>
      </c>
      <c r="I16" s="12" t="s">
        <v>84</v>
      </c>
      <c r="J16" s="12" t="s">
        <v>10</v>
      </c>
      <c r="K16" s="2" t="str">
        <f t="shared" si="0"/>
        <v>2</v>
      </c>
    </row>
    <row r="17" spans="1:11" x14ac:dyDescent="0.4">
      <c r="A17" s="12"/>
      <c r="B17" s="12" t="s">
        <v>1086</v>
      </c>
      <c r="C17" s="12" t="s">
        <v>1085</v>
      </c>
      <c r="D17" s="12" t="s">
        <v>82</v>
      </c>
      <c r="E17" s="12" t="s">
        <v>105</v>
      </c>
      <c r="F17" s="13">
        <v>289.3</v>
      </c>
      <c r="G17" s="12" t="s">
        <v>1390</v>
      </c>
      <c r="H17" s="14">
        <v>2400</v>
      </c>
      <c r="I17" s="12" t="s">
        <v>108</v>
      </c>
      <c r="J17" s="12" t="s">
        <v>10</v>
      </c>
      <c r="K17" s="2" t="str">
        <f t="shared" si="0"/>
        <v>2</v>
      </c>
    </row>
    <row r="18" spans="1:11" x14ac:dyDescent="0.4">
      <c r="A18" s="12"/>
      <c r="B18" s="12" t="s">
        <v>1437</v>
      </c>
      <c r="C18" s="12" t="s">
        <v>1438</v>
      </c>
      <c r="D18" s="12" t="s">
        <v>22</v>
      </c>
      <c r="E18" s="12" t="s">
        <v>1108</v>
      </c>
      <c r="F18" s="13">
        <v>290</v>
      </c>
      <c r="G18" s="12" t="s">
        <v>1107</v>
      </c>
      <c r="H18" s="12">
        <v>4500</v>
      </c>
      <c r="I18" s="12" t="s">
        <v>851</v>
      </c>
      <c r="J18" s="12" t="s">
        <v>203</v>
      </c>
      <c r="K18" s="2" t="str">
        <f t="shared" si="0"/>
        <v>2</v>
      </c>
    </row>
    <row r="19" spans="1:11" x14ac:dyDescent="0.4">
      <c r="A19" s="12"/>
      <c r="B19" s="12" t="s">
        <v>1336</v>
      </c>
      <c r="C19" s="12" t="s">
        <v>1335</v>
      </c>
      <c r="D19" s="12" t="s">
        <v>38</v>
      </c>
      <c r="E19" s="12" t="s">
        <v>234</v>
      </c>
      <c r="F19" s="13">
        <v>291.01</v>
      </c>
      <c r="G19" s="12" t="s">
        <v>285</v>
      </c>
      <c r="H19" s="12">
        <v>4000</v>
      </c>
      <c r="I19" s="12" t="s">
        <v>34</v>
      </c>
      <c r="J19" s="12" t="s">
        <v>203</v>
      </c>
      <c r="K19" s="2" t="str">
        <f t="shared" si="0"/>
        <v>2</v>
      </c>
    </row>
    <row r="20" spans="1:11" x14ac:dyDescent="0.4">
      <c r="A20" s="12"/>
      <c r="B20" s="12" t="s">
        <v>1248</v>
      </c>
      <c r="C20" s="12" t="s">
        <v>1247</v>
      </c>
      <c r="D20" s="12" t="s">
        <v>82</v>
      </c>
      <c r="E20" s="12" t="s">
        <v>1253</v>
      </c>
      <c r="F20" s="13">
        <v>292.75</v>
      </c>
      <c r="G20" s="12" t="s">
        <v>1252</v>
      </c>
      <c r="H20" s="12">
        <v>1600</v>
      </c>
      <c r="I20" s="12" t="s">
        <v>25</v>
      </c>
      <c r="J20" s="12" t="s">
        <v>203</v>
      </c>
      <c r="K20" s="2" t="str">
        <f t="shared" si="0"/>
        <v>2</v>
      </c>
    </row>
    <row r="21" spans="1:11" x14ac:dyDescent="0.4">
      <c r="A21" s="12"/>
      <c r="B21" s="12" t="s">
        <v>164</v>
      </c>
      <c r="C21" s="12" t="s">
        <v>165</v>
      </c>
      <c r="D21" s="12" t="s">
        <v>26</v>
      </c>
      <c r="E21" s="12" t="s">
        <v>234</v>
      </c>
      <c r="F21" s="13">
        <v>316.10000000000002</v>
      </c>
      <c r="G21" s="12" t="s">
        <v>288</v>
      </c>
      <c r="H21" s="12">
        <v>3000</v>
      </c>
      <c r="I21" s="12" t="s">
        <v>289</v>
      </c>
      <c r="J21" s="12" t="s">
        <v>203</v>
      </c>
      <c r="K21" s="2" t="str">
        <f t="shared" si="0"/>
        <v>3</v>
      </c>
    </row>
    <row r="22" spans="1:11" x14ac:dyDescent="0.4">
      <c r="A22" s="12"/>
      <c r="B22" s="12" t="s">
        <v>1255</v>
      </c>
      <c r="C22" s="12" t="s">
        <v>1254</v>
      </c>
      <c r="D22" s="12" t="s">
        <v>82</v>
      </c>
      <c r="E22" s="12" t="s">
        <v>14</v>
      </c>
      <c r="F22" s="13">
        <v>316.88</v>
      </c>
      <c r="G22" s="12" t="s">
        <v>1471</v>
      </c>
      <c r="H22" s="14">
        <v>2000</v>
      </c>
      <c r="I22" s="12" t="s">
        <v>231</v>
      </c>
      <c r="J22" s="12" t="s">
        <v>203</v>
      </c>
      <c r="K22" s="2" t="str">
        <f t="shared" si="0"/>
        <v>3</v>
      </c>
    </row>
    <row r="23" spans="1:11" x14ac:dyDescent="0.4">
      <c r="A23" s="12"/>
      <c r="B23" s="12" t="s">
        <v>85</v>
      </c>
      <c r="C23" s="12" t="s">
        <v>86</v>
      </c>
      <c r="D23" s="12" t="s">
        <v>35</v>
      </c>
      <c r="E23" s="12" t="s">
        <v>161</v>
      </c>
      <c r="F23" s="13">
        <v>317.75</v>
      </c>
      <c r="G23" s="12" t="s">
        <v>1521</v>
      </c>
      <c r="H23" s="14">
        <v>1400</v>
      </c>
      <c r="I23" s="12" t="s">
        <v>67</v>
      </c>
      <c r="J23" s="12" t="s">
        <v>203</v>
      </c>
      <c r="K23" s="2" t="str">
        <f t="shared" si="0"/>
        <v>3</v>
      </c>
    </row>
    <row r="24" spans="1:11" x14ac:dyDescent="0.4">
      <c r="A24" s="12"/>
      <c r="B24" s="12" t="s">
        <v>20</v>
      </c>
      <c r="C24" s="12" t="s">
        <v>21</v>
      </c>
      <c r="D24" s="12" t="s">
        <v>35</v>
      </c>
      <c r="E24" s="12" t="s">
        <v>282</v>
      </c>
      <c r="F24" s="13">
        <v>317.75</v>
      </c>
      <c r="G24" s="12" t="s">
        <v>1503</v>
      </c>
      <c r="H24" s="14">
        <v>1600</v>
      </c>
      <c r="I24" s="12" t="s">
        <v>138</v>
      </c>
      <c r="J24" s="12" t="s">
        <v>203</v>
      </c>
      <c r="K24" s="2" t="str">
        <f t="shared" si="0"/>
        <v>3</v>
      </c>
    </row>
    <row r="25" spans="1:11" x14ac:dyDescent="0.4">
      <c r="A25" s="12"/>
      <c r="B25" s="12" t="s">
        <v>1302</v>
      </c>
      <c r="C25" s="12" t="s">
        <v>1301</v>
      </c>
      <c r="D25" s="12" t="s">
        <v>1445</v>
      </c>
      <c r="E25" s="12" t="s">
        <v>193</v>
      </c>
      <c r="F25" s="13">
        <v>319.3</v>
      </c>
      <c r="G25" s="12" t="s">
        <v>1486</v>
      </c>
      <c r="H25" s="14">
        <v>1600</v>
      </c>
      <c r="I25" s="12" t="s">
        <v>131</v>
      </c>
      <c r="J25" s="12" t="s">
        <v>203</v>
      </c>
      <c r="K25" s="2" t="str">
        <f t="shared" si="0"/>
        <v>3</v>
      </c>
    </row>
    <row r="26" spans="1:11" x14ac:dyDescent="0.4">
      <c r="A26" s="12"/>
      <c r="B26" s="12" t="s">
        <v>297</v>
      </c>
      <c r="C26" s="12" t="s">
        <v>298</v>
      </c>
      <c r="D26" s="12" t="s">
        <v>35</v>
      </c>
      <c r="E26" s="12" t="s">
        <v>1156</v>
      </c>
      <c r="F26" s="13">
        <v>319.8</v>
      </c>
      <c r="G26" s="12" t="s">
        <v>1474</v>
      </c>
      <c r="H26" s="14">
        <v>1300</v>
      </c>
      <c r="I26" s="12" t="s">
        <v>71</v>
      </c>
      <c r="J26" s="12" t="s">
        <v>203</v>
      </c>
      <c r="K26" s="2" t="str">
        <f t="shared" si="0"/>
        <v>3</v>
      </c>
    </row>
    <row r="27" spans="1:11" x14ac:dyDescent="0.4">
      <c r="A27" s="12"/>
      <c r="B27" s="12" t="s">
        <v>1472</v>
      </c>
      <c r="C27" s="12" t="s">
        <v>1473</v>
      </c>
      <c r="D27" s="12" t="s">
        <v>26</v>
      </c>
      <c r="E27" s="12" t="s">
        <v>27</v>
      </c>
      <c r="F27" s="13">
        <v>365</v>
      </c>
      <c r="G27" s="12" t="s">
        <v>1305</v>
      </c>
      <c r="H27" s="12">
        <v>2800</v>
      </c>
      <c r="I27" s="12" t="s">
        <v>39</v>
      </c>
      <c r="J27" s="12" t="s">
        <v>10</v>
      </c>
      <c r="K27" s="2" t="str">
        <f t="shared" si="0"/>
        <v>3</v>
      </c>
    </row>
    <row r="28" spans="1:11" x14ac:dyDescent="0.4">
      <c r="A28" s="12"/>
      <c r="B28" s="12" t="s">
        <v>1542</v>
      </c>
      <c r="C28" s="12" t="s">
        <v>1543</v>
      </c>
      <c r="D28" s="12" t="s">
        <v>18</v>
      </c>
      <c r="E28" s="12" t="s">
        <v>161</v>
      </c>
      <c r="F28" s="13">
        <v>366.29</v>
      </c>
      <c r="G28" s="12" t="s">
        <v>1226</v>
      </c>
      <c r="H28" s="12">
        <v>1000</v>
      </c>
      <c r="I28" s="12" t="s">
        <v>236</v>
      </c>
      <c r="J28" s="12" t="s">
        <v>203</v>
      </c>
      <c r="K28" s="2" t="str">
        <f t="shared" si="0"/>
        <v>3</v>
      </c>
    </row>
    <row r="29" spans="1:11" x14ac:dyDescent="0.4">
      <c r="A29" s="12"/>
      <c r="B29" s="12" t="s">
        <v>168</v>
      </c>
      <c r="C29" s="12" t="s">
        <v>169</v>
      </c>
      <c r="D29" s="12" t="s">
        <v>82</v>
      </c>
      <c r="E29" s="12" t="s">
        <v>135</v>
      </c>
      <c r="F29" s="13">
        <v>366.29</v>
      </c>
      <c r="G29" s="12" t="s">
        <v>1526</v>
      </c>
      <c r="H29" s="14">
        <v>3000</v>
      </c>
      <c r="I29" s="12" t="s">
        <v>1958</v>
      </c>
      <c r="J29" s="12" t="s">
        <v>203</v>
      </c>
      <c r="K29" s="2" t="str">
        <f t="shared" si="0"/>
        <v>3</v>
      </c>
    </row>
    <row r="30" spans="1:11" x14ac:dyDescent="0.4">
      <c r="A30" s="12"/>
      <c r="B30" s="12" t="s">
        <v>1263</v>
      </c>
      <c r="C30" s="12" t="s">
        <v>42</v>
      </c>
      <c r="D30" s="12" t="s">
        <v>26</v>
      </c>
      <c r="E30" s="12" t="s">
        <v>1269</v>
      </c>
      <c r="F30" s="13">
        <v>369.3</v>
      </c>
      <c r="G30" s="12" t="s">
        <v>1529</v>
      </c>
      <c r="H30" s="14">
        <v>4000</v>
      </c>
      <c r="I30" s="12" t="s">
        <v>41</v>
      </c>
      <c r="J30" s="12" t="s">
        <v>203</v>
      </c>
      <c r="K30" s="2" t="str">
        <f t="shared" si="0"/>
        <v>3</v>
      </c>
    </row>
    <row r="31" spans="1:11" x14ac:dyDescent="0.4">
      <c r="A31" s="12"/>
      <c r="B31" s="12" t="s">
        <v>191</v>
      </c>
      <c r="C31" s="12" t="s">
        <v>192</v>
      </c>
      <c r="D31" s="12" t="s">
        <v>26</v>
      </c>
      <c r="E31" s="12" t="s">
        <v>144</v>
      </c>
      <c r="F31" s="13">
        <v>369.37</v>
      </c>
      <c r="G31" s="12" t="s">
        <v>1532</v>
      </c>
      <c r="H31" s="14">
        <v>3500</v>
      </c>
      <c r="I31" s="12" t="s">
        <v>19</v>
      </c>
      <c r="J31" s="12" t="s">
        <v>203</v>
      </c>
      <c r="K31" s="2" t="str">
        <f t="shared" si="0"/>
        <v>3</v>
      </c>
    </row>
    <row r="32" spans="1:11" x14ac:dyDescent="0.4">
      <c r="A32" s="12"/>
      <c r="B32" s="12" t="s">
        <v>266</v>
      </c>
      <c r="C32" s="12" t="s">
        <v>267</v>
      </c>
      <c r="D32" s="12" t="s">
        <v>31</v>
      </c>
      <c r="E32" s="12" t="s">
        <v>206</v>
      </c>
      <c r="F32" s="13">
        <v>369.4</v>
      </c>
      <c r="G32" s="12" t="s">
        <v>1490</v>
      </c>
      <c r="H32" s="14">
        <v>1600</v>
      </c>
      <c r="I32" s="12" t="s">
        <v>138</v>
      </c>
      <c r="J32" s="12" t="s">
        <v>203</v>
      </c>
      <c r="K32" s="2" t="str">
        <f t="shared" si="0"/>
        <v>3</v>
      </c>
    </row>
    <row r="33" spans="1:11" x14ac:dyDescent="0.4">
      <c r="A33" s="12"/>
      <c r="B33" s="12" t="s">
        <v>308</v>
      </c>
      <c r="C33" s="12" t="s">
        <v>309</v>
      </c>
      <c r="D33" s="12" t="s">
        <v>72</v>
      </c>
      <c r="E33" s="12" t="s">
        <v>27</v>
      </c>
      <c r="F33" s="13">
        <v>371.42</v>
      </c>
      <c r="G33" s="12" t="s">
        <v>117</v>
      </c>
      <c r="H33" s="12">
        <v>1500</v>
      </c>
      <c r="I33" s="12" t="s">
        <v>62</v>
      </c>
      <c r="J33" s="12" t="s">
        <v>10</v>
      </c>
      <c r="K33" s="2" t="str">
        <f t="shared" si="0"/>
        <v>3</v>
      </c>
    </row>
    <row r="34" spans="1:11" x14ac:dyDescent="0.4">
      <c r="A34" s="12"/>
      <c r="B34" s="12" t="s">
        <v>1385</v>
      </c>
      <c r="C34" s="12" t="s">
        <v>1386</v>
      </c>
      <c r="D34" s="12" t="s">
        <v>26</v>
      </c>
      <c r="E34" s="12" t="s">
        <v>74</v>
      </c>
      <c r="F34" s="13">
        <v>374.4</v>
      </c>
      <c r="G34" s="12" t="s">
        <v>1303</v>
      </c>
      <c r="H34" s="12">
        <v>2800</v>
      </c>
      <c r="I34" s="12" t="s">
        <v>331</v>
      </c>
      <c r="J34" s="12" t="s">
        <v>10</v>
      </c>
      <c r="K34" s="2" t="str">
        <f t="shared" ref="K34:K65" si="1">LEFT(F34)</f>
        <v>3</v>
      </c>
    </row>
    <row r="35" spans="1:11" x14ac:dyDescent="0.4">
      <c r="A35" s="12"/>
      <c r="B35" s="12" t="s">
        <v>248</v>
      </c>
      <c r="C35" s="12" t="s">
        <v>249</v>
      </c>
      <c r="D35" s="12" t="s">
        <v>22</v>
      </c>
      <c r="E35" s="12" t="s">
        <v>27</v>
      </c>
      <c r="F35" s="13">
        <v>374.94</v>
      </c>
      <c r="G35" s="12" t="s">
        <v>1393</v>
      </c>
      <c r="H35" s="14">
        <v>1700</v>
      </c>
      <c r="I35" s="12" t="s">
        <v>133</v>
      </c>
      <c r="J35" s="12" t="s">
        <v>10</v>
      </c>
      <c r="K35" s="2" t="str">
        <f t="shared" si="1"/>
        <v>3</v>
      </c>
    </row>
    <row r="36" spans="1:11" x14ac:dyDescent="0.4">
      <c r="A36" s="12"/>
      <c r="B36" s="12" t="s">
        <v>1316</v>
      </c>
      <c r="C36" s="12" t="s">
        <v>1315</v>
      </c>
      <c r="D36" s="12" t="s">
        <v>120</v>
      </c>
      <c r="E36" s="12" t="s">
        <v>121</v>
      </c>
      <c r="F36" s="13">
        <v>376.11</v>
      </c>
      <c r="G36" s="12" t="s">
        <v>122</v>
      </c>
      <c r="H36" s="12">
        <v>1500</v>
      </c>
      <c r="I36" s="12" t="s">
        <v>84</v>
      </c>
      <c r="J36" s="12" t="s">
        <v>10</v>
      </c>
      <c r="K36" s="2" t="str">
        <f t="shared" si="1"/>
        <v>3</v>
      </c>
    </row>
    <row r="37" spans="1:11" x14ac:dyDescent="0.4">
      <c r="A37" s="12"/>
      <c r="B37" s="12" t="s">
        <v>1494</v>
      </c>
      <c r="C37" s="12" t="s">
        <v>1495</v>
      </c>
      <c r="D37" s="12" t="s">
        <v>82</v>
      </c>
      <c r="E37" s="12" t="s">
        <v>125</v>
      </c>
      <c r="F37" s="13">
        <v>388.1</v>
      </c>
      <c r="G37" s="12" t="s">
        <v>1360</v>
      </c>
      <c r="H37" s="12">
        <v>1700</v>
      </c>
      <c r="I37" s="12" t="s">
        <v>73</v>
      </c>
      <c r="J37" s="12" t="s">
        <v>10</v>
      </c>
      <c r="K37" s="2" t="str">
        <f t="shared" si="1"/>
        <v>3</v>
      </c>
    </row>
    <row r="38" spans="1:11" x14ac:dyDescent="0.4">
      <c r="A38" s="12"/>
      <c r="B38" s="12" t="s">
        <v>1339</v>
      </c>
      <c r="C38" s="12" t="s">
        <v>1338</v>
      </c>
      <c r="D38" s="12" t="s">
        <v>13</v>
      </c>
      <c r="E38" s="12" t="s">
        <v>27</v>
      </c>
      <c r="F38" s="13">
        <v>388.25799999999998</v>
      </c>
      <c r="G38" s="12" t="s">
        <v>1343</v>
      </c>
      <c r="H38" s="12">
        <v>1800</v>
      </c>
      <c r="I38" s="12" t="s">
        <v>15</v>
      </c>
      <c r="J38" s="12" t="s">
        <v>10</v>
      </c>
      <c r="K38" s="2" t="str">
        <f t="shared" si="1"/>
        <v>3</v>
      </c>
    </row>
    <row r="39" spans="1:11" x14ac:dyDescent="0.4">
      <c r="A39" s="12"/>
      <c r="B39" s="12" t="s">
        <v>1442</v>
      </c>
      <c r="C39" s="12" t="s">
        <v>1443</v>
      </c>
      <c r="D39" s="12" t="s">
        <v>1402</v>
      </c>
      <c r="E39" s="12" t="s">
        <v>27</v>
      </c>
      <c r="F39" s="13">
        <v>388.33</v>
      </c>
      <c r="G39" s="12" t="s">
        <v>1403</v>
      </c>
      <c r="H39" s="14">
        <v>1700</v>
      </c>
      <c r="I39" s="12" t="s">
        <v>81</v>
      </c>
      <c r="J39" s="12" t="s">
        <v>10</v>
      </c>
      <c r="K39" s="2" t="str">
        <f t="shared" si="1"/>
        <v>3</v>
      </c>
    </row>
    <row r="40" spans="1:11" x14ac:dyDescent="0.4">
      <c r="A40" s="12"/>
      <c r="B40" s="12" t="s">
        <v>1342</v>
      </c>
      <c r="C40" s="12" t="s">
        <v>1341</v>
      </c>
      <c r="D40" s="12" t="s">
        <v>87</v>
      </c>
      <c r="E40" s="12" t="s">
        <v>27</v>
      </c>
      <c r="F40" s="13">
        <v>388.37</v>
      </c>
      <c r="G40" s="12" t="s">
        <v>1416</v>
      </c>
      <c r="H40" s="14">
        <v>1600</v>
      </c>
      <c r="I40" s="12" t="s">
        <v>52</v>
      </c>
      <c r="J40" s="12" t="s">
        <v>10</v>
      </c>
      <c r="K40" s="2" t="str">
        <f t="shared" si="1"/>
        <v>3</v>
      </c>
    </row>
    <row r="41" spans="1:11" x14ac:dyDescent="0.4">
      <c r="A41" s="12"/>
      <c r="B41" s="12" t="s">
        <v>1462</v>
      </c>
      <c r="C41" s="12" t="s">
        <v>1463</v>
      </c>
      <c r="D41" s="12" t="s">
        <v>35</v>
      </c>
      <c r="E41" s="12" t="s">
        <v>1300</v>
      </c>
      <c r="F41" s="13">
        <v>388.4</v>
      </c>
      <c r="G41" s="12" t="s">
        <v>1299</v>
      </c>
      <c r="H41" s="12">
        <v>1800</v>
      </c>
      <c r="I41" s="12" t="s">
        <v>123</v>
      </c>
      <c r="J41" s="12" t="s">
        <v>10</v>
      </c>
      <c r="K41" s="2" t="str">
        <f t="shared" si="1"/>
        <v>3</v>
      </c>
    </row>
    <row r="42" spans="1:11" x14ac:dyDescent="0.4">
      <c r="A42" s="12"/>
      <c r="B42" s="12" t="s">
        <v>1313</v>
      </c>
      <c r="C42" s="12" t="s">
        <v>1312</v>
      </c>
      <c r="D42" s="12" t="s">
        <v>87</v>
      </c>
      <c r="E42" s="12" t="s">
        <v>105</v>
      </c>
      <c r="F42" s="13" t="s">
        <v>1363</v>
      </c>
      <c r="G42" s="12" t="s">
        <v>1334</v>
      </c>
      <c r="H42" s="12">
        <v>2000</v>
      </c>
      <c r="I42" s="12" t="s">
        <v>17</v>
      </c>
      <c r="J42" s="12" t="s">
        <v>10</v>
      </c>
      <c r="K42" s="2" t="str">
        <f t="shared" si="1"/>
        <v>3</v>
      </c>
    </row>
    <row r="43" spans="1:11" x14ac:dyDescent="0.4">
      <c r="A43" s="12"/>
      <c r="B43" s="12" t="s">
        <v>1251</v>
      </c>
      <c r="C43" s="12" t="s">
        <v>1250</v>
      </c>
      <c r="D43" s="12" t="s">
        <v>1296</v>
      </c>
      <c r="E43" s="12" t="s">
        <v>27</v>
      </c>
      <c r="F43" s="13">
        <v>402.9</v>
      </c>
      <c r="G43" s="12" t="s">
        <v>1295</v>
      </c>
      <c r="H43" s="12">
        <v>1600</v>
      </c>
      <c r="I43" s="12" t="s">
        <v>52</v>
      </c>
      <c r="J43" s="12" t="s">
        <v>10</v>
      </c>
      <c r="K43" s="2" t="str">
        <f t="shared" si="1"/>
        <v>4</v>
      </c>
    </row>
    <row r="44" spans="1:11" x14ac:dyDescent="0.4">
      <c r="A44" s="12" t="s">
        <v>1433</v>
      </c>
      <c r="B44" s="12" t="s">
        <v>1434</v>
      </c>
      <c r="C44" s="12" t="s">
        <v>1435</v>
      </c>
      <c r="D44" s="12" t="s">
        <v>26</v>
      </c>
      <c r="E44" s="12" t="s">
        <v>105</v>
      </c>
      <c r="F44" s="13">
        <v>404</v>
      </c>
      <c r="G44" s="12" t="s">
        <v>1249</v>
      </c>
      <c r="H44" s="12">
        <v>1800</v>
      </c>
      <c r="I44" s="12" t="s">
        <v>158</v>
      </c>
      <c r="J44" s="12" t="s">
        <v>203</v>
      </c>
      <c r="K44" s="2" t="str">
        <f t="shared" si="1"/>
        <v>4</v>
      </c>
    </row>
    <row r="45" spans="1:11" x14ac:dyDescent="0.4">
      <c r="A45" s="12" t="s">
        <v>1324</v>
      </c>
      <c r="B45" s="12" t="s">
        <v>1323</v>
      </c>
      <c r="C45" s="12" t="s">
        <v>1322</v>
      </c>
      <c r="D45" s="12" t="s">
        <v>18</v>
      </c>
      <c r="E45" s="12" t="s">
        <v>347</v>
      </c>
      <c r="F45" s="13">
        <v>404</v>
      </c>
      <c r="G45" s="12" t="s">
        <v>1168</v>
      </c>
      <c r="H45" s="12">
        <v>1800</v>
      </c>
      <c r="I45" s="12" t="s">
        <v>171</v>
      </c>
      <c r="J45" s="12" t="s">
        <v>203</v>
      </c>
      <c r="K45" s="2" t="str">
        <f t="shared" si="1"/>
        <v>4</v>
      </c>
    </row>
    <row r="46" spans="1:11" x14ac:dyDescent="0.4">
      <c r="A46" s="12" t="s">
        <v>1426</v>
      </c>
      <c r="B46" s="12" t="s">
        <v>1427</v>
      </c>
      <c r="C46" s="12" t="s">
        <v>1428</v>
      </c>
      <c r="D46" s="12" t="s">
        <v>18</v>
      </c>
      <c r="E46" s="12" t="s">
        <v>414</v>
      </c>
      <c r="F46" s="13">
        <v>407</v>
      </c>
      <c r="G46" s="12" t="s">
        <v>1535</v>
      </c>
      <c r="H46" s="14">
        <v>1720</v>
      </c>
      <c r="I46" s="12" t="s">
        <v>172</v>
      </c>
      <c r="J46" s="12" t="s">
        <v>203</v>
      </c>
      <c r="K46" s="2" t="str">
        <f t="shared" si="1"/>
        <v>4</v>
      </c>
    </row>
    <row r="47" spans="1:11" x14ac:dyDescent="0.4">
      <c r="A47" s="12"/>
      <c r="B47" s="12" t="s">
        <v>1306</v>
      </c>
      <c r="C47" s="12" t="s">
        <v>1281</v>
      </c>
      <c r="D47" s="12" t="s">
        <v>281</v>
      </c>
      <c r="E47" s="12" t="s">
        <v>57</v>
      </c>
      <c r="F47" s="13">
        <v>407.5</v>
      </c>
      <c r="G47" s="12" t="s">
        <v>1478</v>
      </c>
      <c r="H47" s="14">
        <v>1400</v>
      </c>
      <c r="I47" s="12" t="s">
        <v>476</v>
      </c>
      <c r="J47" s="12" t="s">
        <v>203</v>
      </c>
      <c r="K47" s="2" t="str">
        <f t="shared" si="1"/>
        <v>4</v>
      </c>
    </row>
    <row r="48" spans="1:11" x14ac:dyDescent="0.4">
      <c r="A48" s="12"/>
      <c r="B48" s="12" t="s">
        <v>1294</v>
      </c>
      <c r="C48" s="12" t="s">
        <v>1280</v>
      </c>
      <c r="D48" s="12" t="s">
        <v>22</v>
      </c>
      <c r="E48" s="12" t="s">
        <v>135</v>
      </c>
      <c r="F48" s="13">
        <v>423.6</v>
      </c>
      <c r="G48" s="12" t="s">
        <v>1237</v>
      </c>
      <c r="H48" s="12">
        <v>1300</v>
      </c>
      <c r="I48" s="12" t="s">
        <v>16</v>
      </c>
      <c r="J48" s="12" t="s">
        <v>203</v>
      </c>
      <c r="K48" s="2" t="str">
        <f t="shared" si="1"/>
        <v>4</v>
      </c>
    </row>
    <row r="49" spans="1:11" x14ac:dyDescent="0.4">
      <c r="A49" s="12"/>
      <c r="B49" s="12" t="s">
        <v>1423</v>
      </c>
      <c r="C49" s="12" t="s">
        <v>1424</v>
      </c>
      <c r="D49" s="12" t="s">
        <v>18</v>
      </c>
      <c r="E49" s="12" t="s">
        <v>707</v>
      </c>
      <c r="F49" s="13">
        <v>440</v>
      </c>
      <c r="G49" s="12" t="s">
        <v>1246</v>
      </c>
      <c r="H49" s="12">
        <v>1600</v>
      </c>
      <c r="I49" s="12" t="s">
        <v>17</v>
      </c>
      <c r="J49" s="12" t="s">
        <v>203</v>
      </c>
      <c r="K49" s="2" t="str">
        <f t="shared" si="1"/>
        <v>4</v>
      </c>
    </row>
    <row r="50" spans="1:11" x14ac:dyDescent="0.4">
      <c r="A50" s="12"/>
      <c r="B50" s="12" t="s">
        <v>1230</v>
      </c>
      <c r="C50" s="12" t="s">
        <v>280</v>
      </c>
      <c r="D50" s="12" t="s">
        <v>26</v>
      </c>
      <c r="E50" s="12" t="s">
        <v>90</v>
      </c>
      <c r="F50" s="13">
        <v>440</v>
      </c>
      <c r="G50" s="12" t="s">
        <v>1538</v>
      </c>
      <c r="H50" s="14">
        <v>2500</v>
      </c>
      <c r="I50" s="12" t="s">
        <v>62</v>
      </c>
      <c r="J50" s="12" t="s">
        <v>203</v>
      </c>
      <c r="K50" s="2" t="str">
        <f t="shared" si="1"/>
        <v>4</v>
      </c>
    </row>
    <row r="51" spans="1:11" x14ac:dyDescent="0.4">
      <c r="A51" s="12"/>
      <c r="B51" s="12" t="s">
        <v>1290</v>
      </c>
      <c r="C51" s="12" t="s">
        <v>1289</v>
      </c>
      <c r="D51" s="12"/>
      <c r="E51" s="12"/>
      <c r="F51" s="13">
        <v>441.1</v>
      </c>
      <c r="G51" s="12" t="s">
        <v>55</v>
      </c>
      <c r="H51" s="12">
        <v>1700</v>
      </c>
      <c r="I51" s="12" t="s">
        <v>48</v>
      </c>
      <c r="J51" s="12" t="s">
        <v>10</v>
      </c>
      <c r="K51" s="2" t="str">
        <f t="shared" si="1"/>
        <v>4</v>
      </c>
    </row>
    <row r="52" spans="1:11" x14ac:dyDescent="0.4">
      <c r="A52" s="12"/>
      <c r="B52" s="12" t="s">
        <v>1407</v>
      </c>
      <c r="C52" s="12" t="s">
        <v>1408</v>
      </c>
      <c r="D52" s="12" t="s">
        <v>26</v>
      </c>
      <c r="E52" s="12" t="s">
        <v>32</v>
      </c>
      <c r="F52" s="13">
        <v>445</v>
      </c>
      <c r="G52" s="12" t="s">
        <v>1098</v>
      </c>
      <c r="H52" s="12">
        <v>3800</v>
      </c>
      <c r="I52" s="12" t="s">
        <v>330</v>
      </c>
      <c r="J52" s="12" t="s">
        <v>203</v>
      </c>
      <c r="K52" s="2" t="str">
        <f t="shared" si="1"/>
        <v>4</v>
      </c>
    </row>
    <row r="53" spans="1:11" x14ac:dyDescent="0.4">
      <c r="A53" s="12"/>
      <c r="B53" s="12" t="s">
        <v>1388</v>
      </c>
      <c r="C53" s="12" t="s">
        <v>1389</v>
      </c>
      <c r="D53" s="12" t="s">
        <v>66</v>
      </c>
      <c r="E53" s="12" t="s">
        <v>299</v>
      </c>
      <c r="F53" s="13">
        <v>445.3</v>
      </c>
      <c r="G53" s="12" t="s">
        <v>1493</v>
      </c>
      <c r="H53" s="14">
        <v>2400</v>
      </c>
      <c r="I53" s="12" t="s">
        <v>108</v>
      </c>
      <c r="J53" s="12" t="s">
        <v>203</v>
      </c>
      <c r="K53" s="2" t="str">
        <f t="shared" si="1"/>
        <v>4</v>
      </c>
    </row>
    <row r="54" spans="1:11" x14ac:dyDescent="0.4">
      <c r="A54" s="12"/>
      <c r="B54" s="12" t="s">
        <v>1491</v>
      </c>
      <c r="C54" s="12" t="s">
        <v>1492</v>
      </c>
      <c r="D54" s="12" t="s">
        <v>13</v>
      </c>
      <c r="E54" s="12" t="s">
        <v>75</v>
      </c>
      <c r="F54" s="13">
        <v>452.9</v>
      </c>
      <c r="G54" s="12" t="s">
        <v>239</v>
      </c>
      <c r="H54" s="12">
        <v>2000</v>
      </c>
      <c r="I54" s="12" t="s">
        <v>231</v>
      </c>
      <c r="J54" s="12" t="s">
        <v>203</v>
      </c>
      <c r="K54" s="2" t="str">
        <f t="shared" si="1"/>
        <v>4</v>
      </c>
    </row>
    <row r="55" spans="1:11" x14ac:dyDescent="0.4">
      <c r="A55" s="12"/>
      <c r="B55" s="12" t="s">
        <v>175</v>
      </c>
      <c r="C55" s="12" t="s">
        <v>176</v>
      </c>
      <c r="D55" s="12" t="s">
        <v>26</v>
      </c>
      <c r="E55" s="12" t="s">
        <v>299</v>
      </c>
      <c r="F55" s="13">
        <v>454.91</v>
      </c>
      <c r="G55" s="12" t="s">
        <v>300</v>
      </c>
      <c r="H55" s="12">
        <v>3000</v>
      </c>
      <c r="I55" s="12" t="s">
        <v>123</v>
      </c>
      <c r="J55" s="12" t="s">
        <v>203</v>
      </c>
      <c r="K55" s="2" t="str">
        <f t="shared" si="1"/>
        <v>4</v>
      </c>
    </row>
    <row r="56" spans="1:11" x14ac:dyDescent="0.4">
      <c r="A56" s="12"/>
      <c r="B56" s="12" t="s">
        <v>1173</v>
      </c>
      <c r="C56" s="12" t="s">
        <v>1172</v>
      </c>
      <c r="D56" s="12"/>
      <c r="E56" s="12"/>
      <c r="F56" s="13">
        <v>460.38</v>
      </c>
      <c r="G56" s="12" t="s">
        <v>303</v>
      </c>
      <c r="H56" s="12">
        <v>5200</v>
      </c>
      <c r="I56" s="12" t="s">
        <v>224</v>
      </c>
      <c r="J56" s="12" t="s">
        <v>203</v>
      </c>
      <c r="K56" s="2" t="str">
        <f t="shared" si="1"/>
        <v>4</v>
      </c>
    </row>
    <row r="57" spans="1:11" x14ac:dyDescent="0.4">
      <c r="A57" s="12"/>
      <c r="B57" s="12" t="s">
        <v>1533</v>
      </c>
      <c r="C57" s="12" t="s">
        <v>1534</v>
      </c>
      <c r="D57" s="12" t="s">
        <v>82</v>
      </c>
      <c r="E57" s="12" t="s">
        <v>114</v>
      </c>
      <c r="F57" s="13">
        <v>467.5</v>
      </c>
      <c r="G57" s="12" t="s">
        <v>1419</v>
      </c>
      <c r="H57" s="14">
        <v>1900</v>
      </c>
      <c r="I57" s="12" t="s">
        <v>216</v>
      </c>
      <c r="J57" s="12" t="s">
        <v>10</v>
      </c>
      <c r="K57" s="2" t="str">
        <f t="shared" si="1"/>
        <v>4</v>
      </c>
    </row>
    <row r="58" spans="1:11" x14ac:dyDescent="0.4">
      <c r="A58" s="12"/>
      <c r="B58" s="12" t="s">
        <v>1561</v>
      </c>
      <c r="C58" s="12" t="s">
        <v>1562</v>
      </c>
      <c r="D58" s="12" t="s">
        <v>220</v>
      </c>
      <c r="E58" s="12" t="s">
        <v>253</v>
      </c>
      <c r="F58" s="13">
        <v>470.38</v>
      </c>
      <c r="G58" s="12" t="s">
        <v>1131</v>
      </c>
      <c r="H58" s="12">
        <v>2400</v>
      </c>
      <c r="I58" s="12" t="s">
        <v>354</v>
      </c>
      <c r="J58" s="12" t="s">
        <v>203</v>
      </c>
      <c r="K58" s="2" t="str">
        <f t="shared" si="1"/>
        <v>4</v>
      </c>
    </row>
    <row r="59" spans="1:11" x14ac:dyDescent="0.4">
      <c r="A59" s="12"/>
      <c r="B59" s="12" t="s">
        <v>1354</v>
      </c>
      <c r="C59" s="12" t="s">
        <v>1353</v>
      </c>
      <c r="D59" s="12" t="s">
        <v>22</v>
      </c>
      <c r="E59" s="12" t="s">
        <v>1124</v>
      </c>
      <c r="F59" s="13">
        <v>470.7</v>
      </c>
      <c r="G59" s="12" t="s">
        <v>1165</v>
      </c>
      <c r="H59" s="12">
        <v>2000</v>
      </c>
      <c r="I59" s="12" t="s">
        <v>132</v>
      </c>
      <c r="J59" s="12" t="s">
        <v>203</v>
      </c>
      <c r="K59" s="2" t="str">
        <f t="shared" si="1"/>
        <v>4</v>
      </c>
    </row>
    <row r="60" spans="1:11" x14ac:dyDescent="0.4">
      <c r="A60" s="12" t="s">
        <v>95</v>
      </c>
      <c r="B60" s="12" t="s">
        <v>96</v>
      </c>
      <c r="C60" s="12" t="s">
        <v>97</v>
      </c>
      <c r="D60" s="12" t="s">
        <v>87</v>
      </c>
      <c r="E60" s="12" t="s">
        <v>294</v>
      </c>
      <c r="F60" s="13">
        <v>480.38</v>
      </c>
      <c r="G60" s="12" t="s">
        <v>1223</v>
      </c>
      <c r="H60" s="12">
        <v>3500</v>
      </c>
      <c r="I60" s="12" t="s">
        <v>12</v>
      </c>
      <c r="J60" s="12" t="s">
        <v>203</v>
      </c>
      <c r="K60" s="2" t="str">
        <f t="shared" si="1"/>
        <v>4</v>
      </c>
    </row>
    <row r="61" spans="1:11" x14ac:dyDescent="0.4">
      <c r="A61" s="12"/>
      <c r="B61" s="12" t="s">
        <v>1459</v>
      </c>
      <c r="C61" s="12" t="s">
        <v>1460</v>
      </c>
      <c r="D61" s="12" t="s">
        <v>26</v>
      </c>
      <c r="E61" s="12" t="s">
        <v>27</v>
      </c>
      <c r="F61" s="13">
        <v>480.76</v>
      </c>
      <c r="G61" s="12" t="s">
        <v>1293</v>
      </c>
      <c r="H61" s="12">
        <v>2800</v>
      </c>
      <c r="I61" s="12" t="s">
        <v>39</v>
      </c>
      <c r="J61" s="12" t="s">
        <v>10</v>
      </c>
      <c r="K61" s="2" t="str">
        <f t="shared" si="1"/>
        <v>4</v>
      </c>
    </row>
    <row r="62" spans="1:11" x14ac:dyDescent="0.4">
      <c r="A62" s="12"/>
      <c r="B62" s="12" t="s">
        <v>1519</v>
      </c>
      <c r="C62" s="12" t="s">
        <v>1520</v>
      </c>
      <c r="D62" s="12" t="s">
        <v>22</v>
      </c>
      <c r="E62" s="12" t="s">
        <v>90</v>
      </c>
      <c r="F62" s="13">
        <v>480.76</v>
      </c>
      <c r="G62" s="12" t="s">
        <v>306</v>
      </c>
      <c r="H62" s="12">
        <v>2000</v>
      </c>
      <c r="I62" s="12" t="s">
        <v>45</v>
      </c>
      <c r="J62" s="12" t="s">
        <v>203</v>
      </c>
      <c r="K62" s="2" t="str">
        <f t="shared" si="1"/>
        <v>4</v>
      </c>
    </row>
    <row r="63" spans="1:11" x14ac:dyDescent="0.4">
      <c r="A63" s="12"/>
      <c r="B63" s="12" t="s">
        <v>1397</v>
      </c>
      <c r="C63" s="12" t="s">
        <v>1398</v>
      </c>
      <c r="D63" s="12" t="s">
        <v>87</v>
      </c>
      <c r="E63" s="12" t="s">
        <v>142</v>
      </c>
      <c r="F63" s="13">
        <v>481.78</v>
      </c>
      <c r="G63" s="12" t="s">
        <v>310</v>
      </c>
      <c r="H63" s="12">
        <v>3000</v>
      </c>
      <c r="I63" s="12" t="s">
        <v>252</v>
      </c>
      <c r="J63" s="12" t="s">
        <v>203</v>
      </c>
      <c r="K63" s="2" t="str">
        <f t="shared" si="1"/>
        <v>4</v>
      </c>
    </row>
    <row r="64" spans="1:11" x14ac:dyDescent="0.4">
      <c r="A64" s="12"/>
      <c r="B64" s="12" t="s">
        <v>254</v>
      </c>
      <c r="C64" s="12" t="s">
        <v>255</v>
      </c>
      <c r="D64" s="12" t="s">
        <v>22</v>
      </c>
      <c r="E64" s="12" t="s">
        <v>90</v>
      </c>
      <c r="F64" s="13">
        <v>486.1</v>
      </c>
      <c r="G64" s="12" t="s">
        <v>1191</v>
      </c>
      <c r="H64" s="12">
        <v>1800</v>
      </c>
      <c r="I64" s="12" t="s">
        <v>354</v>
      </c>
      <c r="J64" s="12" t="s">
        <v>203</v>
      </c>
      <c r="K64" s="2" t="str">
        <f t="shared" si="1"/>
        <v>4</v>
      </c>
    </row>
    <row r="65" spans="1:11" x14ac:dyDescent="0.4">
      <c r="A65" s="12"/>
      <c r="B65" s="12" t="s">
        <v>91</v>
      </c>
      <c r="C65" s="12" t="s">
        <v>92</v>
      </c>
      <c r="D65" s="12" t="s">
        <v>26</v>
      </c>
      <c r="E65" s="12" t="s">
        <v>144</v>
      </c>
      <c r="F65" s="13">
        <v>486.1</v>
      </c>
      <c r="G65" s="12" t="s">
        <v>1256</v>
      </c>
      <c r="H65" s="12">
        <v>2000</v>
      </c>
      <c r="I65" s="12" t="s">
        <v>133</v>
      </c>
      <c r="J65" s="12" t="s">
        <v>203</v>
      </c>
      <c r="K65" s="2" t="str">
        <f t="shared" si="1"/>
        <v>4</v>
      </c>
    </row>
    <row r="66" spans="1:11" x14ac:dyDescent="0.4">
      <c r="A66" s="12"/>
      <c r="B66" s="12" t="s">
        <v>1446</v>
      </c>
      <c r="C66" s="12" t="s">
        <v>1447</v>
      </c>
      <c r="D66" s="12" t="s">
        <v>56</v>
      </c>
      <c r="E66" s="12" t="s">
        <v>14</v>
      </c>
      <c r="F66" s="13">
        <v>486.6</v>
      </c>
      <c r="G66" s="12" t="s">
        <v>1331</v>
      </c>
      <c r="H66" s="12">
        <v>1700</v>
      </c>
      <c r="I66" s="12" t="s">
        <v>44</v>
      </c>
      <c r="J66" s="12" t="s">
        <v>10</v>
      </c>
      <c r="K66" s="2" t="str">
        <f t="shared" ref="K66:K97" si="2">LEFT(F66)</f>
        <v>4</v>
      </c>
    </row>
    <row r="67" spans="1:11" x14ac:dyDescent="0.4">
      <c r="A67" s="12"/>
      <c r="B67" s="12" t="s">
        <v>283</v>
      </c>
      <c r="C67" s="12" t="s">
        <v>284</v>
      </c>
      <c r="D67" s="12" t="s">
        <v>18</v>
      </c>
      <c r="E67" s="12" t="s">
        <v>139</v>
      </c>
      <c r="F67" s="13">
        <v>487.85</v>
      </c>
      <c r="G67" s="12" t="s">
        <v>1162</v>
      </c>
      <c r="H67" s="12">
        <v>1600</v>
      </c>
      <c r="I67" s="12" t="s">
        <v>354</v>
      </c>
      <c r="J67" s="12" t="s">
        <v>203</v>
      </c>
      <c r="K67" s="2" t="str">
        <f t="shared" si="2"/>
        <v>4</v>
      </c>
    </row>
    <row r="68" spans="1:11" x14ac:dyDescent="0.4">
      <c r="A68" s="12"/>
      <c r="B68" s="12" t="s">
        <v>1284</v>
      </c>
      <c r="C68" s="12" t="s">
        <v>1283</v>
      </c>
      <c r="D68" s="12" t="s">
        <v>220</v>
      </c>
      <c r="E68" s="12" t="s">
        <v>414</v>
      </c>
      <c r="F68" s="13">
        <v>488.036</v>
      </c>
      <c r="G68" s="12" t="s">
        <v>1541</v>
      </c>
      <c r="H68" s="14">
        <v>1600</v>
      </c>
      <c r="I68" s="12" t="s">
        <v>132</v>
      </c>
      <c r="J68" s="12" t="s">
        <v>203</v>
      </c>
      <c r="K68" s="2" t="str">
        <f t="shared" si="2"/>
        <v>4</v>
      </c>
    </row>
    <row r="69" spans="1:11" x14ac:dyDescent="0.4">
      <c r="A69" s="12"/>
      <c r="B69" s="12" t="s">
        <v>29</v>
      </c>
      <c r="C69" s="12" t="s">
        <v>30</v>
      </c>
      <c r="D69" s="12" t="s">
        <v>87</v>
      </c>
      <c r="E69" s="12" t="s">
        <v>88</v>
      </c>
      <c r="F69" s="13">
        <v>488.6</v>
      </c>
      <c r="G69" s="12" t="s">
        <v>89</v>
      </c>
      <c r="H69" s="12">
        <v>1600</v>
      </c>
      <c r="I69" s="12" t="s">
        <v>25</v>
      </c>
      <c r="J69" s="12" t="s">
        <v>10</v>
      </c>
      <c r="K69" s="2" t="str">
        <f t="shared" si="2"/>
        <v>4</v>
      </c>
    </row>
    <row r="70" spans="1:11" x14ac:dyDescent="0.4">
      <c r="A70" s="12"/>
      <c r="B70" s="12" t="s">
        <v>1273</v>
      </c>
      <c r="C70" s="12" t="s">
        <v>1272</v>
      </c>
      <c r="D70" s="12" t="s">
        <v>18</v>
      </c>
      <c r="E70" s="12" t="s">
        <v>219</v>
      </c>
      <c r="F70" s="13">
        <v>489.57</v>
      </c>
      <c r="G70" s="12" t="s">
        <v>1243</v>
      </c>
      <c r="H70" s="12">
        <v>1300</v>
      </c>
      <c r="I70" s="12" t="s">
        <v>145</v>
      </c>
      <c r="J70" s="12" t="s">
        <v>203</v>
      </c>
      <c r="K70" s="2" t="str">
        <f t="shared" si="2"/>
        <v>4</v>
      </c>
    </row>
    <row r="71" spans="1:11" x14ac:dyDescent="0.4">
      <c r="A71" s="12"/>
      <c r="B71" s="12" t="s">
        <v>1202</v>
      </c>
      <c r="C71" s="12" t="s">
        <v>1201</v>
      </c>
      <c r="D71" s="12" t="s">
        <v>220</v>
      </c>
      <c r="E71" s="12" t="s">
        <v>1128</v>
      </c>
      <c r="F71" s="13">
        <v>489.57</v>
      </c>
      <c r="G71" s="12" t="s">
        <v>1127</v>
      </c>
      <c r="H71" s="12">
        <v>2000</v>
      </c>
      <c r="I71" s="12" t="s">
        <v>533</v>
      </c>
      <c r="J71" s="12" t="s">
        <v>203</v>
      </c>
      <c r="K71" s="2" t="str">
        <f t="shared" si="2"/>
        <v>4</v>
      </c>
    </row>
    <row r="72" spans="1:11" x14ac:dyDescent="0.4">
      <c r="A72" s="12"/>
      <c r="B72" s="12" t="s">
        <v>1199</v>
      </c>
      <c r="C72" s="12" t="s">
        <v>1198</v>
      </c>
      <c r="D72" s="12" t="s">
        <v>26</v>
      </c>
      <c r="E72" s="12" t="s">
        <v>74</v>
      </c>
      <c r="F72" s="13">
        <v>489.6</v>
      </c>
      <c r="G72" s="12" t="s">
        <v>1396</v>
      </c>
      <c r="H72" s="14">
        <v>1900</v>
      </c>
      <c r="I72" s="12" t="s">
        <v>41</v>
      </c>
      <c r="J72" s="12" t="s">
        <v>10</v>
      </c>
      <c r="K72" s="2" t="str">
        <f t="shared" si="2"/>
        <v>4</v>
      </c>
    </row>
    <row r="73" spans="1:11" x14ac:dyDescent="0.4">
      <c r="A73" s="12"/>
      <c r="B73" s="12" t="s">
        <v>1359</v>
      </c>
      <c r="C73" s="12" t="s">
        <v>1358</v>
      </c>
      <c r="D73" s="12" t="s">
        <v>18</v>
      </c>
      <c r="E73" s="12" t="s">
        <v>219</v>
      </c>
      <c r="F73" s="13">
        <v>491.3</v>
      </c>
      <c r="G73" s="12" t="s">
        <v>1544</v>
      </c>
      <c r="H73" s="14">
        <v>1500</v>
      </c>
      <c r="I73" s="12" t="s">
        <v>71</v>
      </c>
      <c r="J73" s="12" t="s">
        <v>203</v>
      </c>
      <c r="K73" s="2" t="str">
        <f t="shared" si="2"/>
        <v>4</v>
      </c>
    </row>
    <row r="74" spans="1:11" x14ac:dyDescent="0.4">
      <c r="A74" s="12"/>
      <c r="B74" s="12" t="s">
        <v>1209</v>
      </c>
      <c r="C74" s="12" t="s">
        <v>1208</v>
      </c>
      <c r="D74" s="12" t="s">
        <v>26</v>
      </c>
      <c r="E74" s="12" t="s">
        <v>1095</v>
      </c>
      <c r="F74" s="13">
        <v>493.7</v>
      </c>
      <c r="G74" s="12" t="s">
        <v>1094</v>
      </c>
      <c r="H74" s="12">
        <v>4000</v>
      </c>
      <c r="I74" s="12" t="s">
        <v>434</v>
      </c>
      <c r="J74" s="12" t="s">
        <v>203</v>
      </c>
      <c r="K74" s="2" t="str">
        <f t="shared" si="2"/>
        <v>4</v>
      </c>
    </row>
    <row r="75" spans="1:11" x14ac:dyDescent="0.4">
      <c r="A75" s="12"/>
      <c r="B75" s="12" t="s">
        <v>1382</v>
      </c>
      <c r="C75" s="12" t="s">
        <v>1383</v>
      </c>
      <c r="D75" s="12" t="s">
        <v>26</v>
      </c>
      <c r="E75" s="12" t="s">
        <v>74</v>
      </c>
      <c r="F75" s="13">
        <v>498.37</v>
      </c>
      <c r="G75" s="12" t="s">
        <v>1547</v>
      </c>
      <c r="H75" s="14">
        <v>2500</v>
      </c>
      <c r="I75" s="12" t="s">
        <v>131</v>
      </c>
      <c r="J75" s="12" t="s">
        <v>203</v>
      </c>
      <c r="K75" s="2" t="str">
        <f t="shared" si="2"/>
        <v>4</v>
      </c>
    </row>
    <row r="76" spans="1:11" x14ac:dyDescent="0.4">
      <c r="A76" s="12"/>
      <c r="B76" s="12" t="s">
        <v>49</v>
      </c>
      <c r="C76" s="12" t="s">
        <v>50</v>
      </c>
      <c r="D76" s="12" t="s">
        <v>87</v>
      </c>
      <c r="E76" s="12" t="s">
        <v>299</v>
      </c>
      <c r="F76" s="13">
        <v>518.85</v>
      </c>
      <c r="G76" s="12" t="s">
        <v>1220</v>
      </c>
      <c r="H76" s="12">
        <v>3500</v>
      </c>
      <c r="I76" s="12" t="s">
        <v>229</v>
      </c>
      <c r="J76" s="12" t="s">
        <v>203</v>
      </c>
      <c r="K76" s="2" t="str">
        <f t="shared" si="2"/>
        <v>5</v>
      </c>
    </row>
    <row r="77" spans="1:11" x14ac:dyDescent="0.4">
      <c r="A77" s="12"/>
      <c r="B77" s="12" t="s">
        <v>1414</v>
      </c>
      <c r="C77" s="12" t="s">
        <v>1415</v>
      </c>
      <c r="D77" s="12" t="s">
        <v>26</v>
      </c>
      <c r="E77" s="12" t="s">
        <v>139</v>
      </c>
      <c r="F77" s="13">
        <v>519</v>
      </c>
      <c r="G77" s="12" t="s">
        <v>313</v>
      </c>
      <c r="H77" s="12">
        <v>3600</v>
      </c>
      <c r="I77" s="12" t="s">
        <v>136</v>
      </c>
      <c r="J77" s="12" t="s">
        <v>203</v>
      </c>
      <c r="K77" s="2" t="str">
        <f t="shared" si="2"/>
        <v>5</v>
      </c>
    </row>
    <row r="78" spans="1:11" x14ac:dyDescent="0.4">
      <c r="A78" s="12"/>
      <c r="B78" s="12" t="s">
        <v>1298</v>
      </c>
      <c r="C78" s="12" t="s">
        <v>1297</v>
      </c>
      <c r="D78" s="12" t="s">
        <v>66</v>
      </c>
      <c r="E78" s="12" t="s">
        <v>105</v>
      </c>
      <c r="F78" s="13">
        <v>521.86</v>
      </c>
      <c r="G78" s="12" t="s">
        <v>1288</v>
      </c>
      <c r="H78" s="12">
        <v>2500</v>
      </c>
      <c r="I78" s="12" t="s">
        <v>126</v>
      </c>
      <c r="J78" s="12" t="s">
        <v>10</v>
      </c>
      <c r="K78" s="2" t="str">
        <f t="shared" si="2"/>
        <v>5</v>
      </c>
    </row>
    <row r="79" spans="1:11" x14ac:dyDescent="0.4">
      <c r="A79" s="12"/>
      <c r="B79" s="12" t="s">
        <v>1400</v>
      </c>
      <c r="C79" s="12" t="s">
        <v>1401</v>
      </c>
      <c r="D79" s="12" t="s">
        <v>22</v>
      </c>
      <c r="E79" s="12" t="s">
        <v>144</v>
      </c>
      <c r="F79" s="13">
        <v>538.9</v>
      </c>
      <c r="G79" s="12" t="s">
        <v>215</v>
      </c>
      <c r="H79" s="12">
        <v>1700</v>
      </c>
      <c r="I79" s="12" t="s">
        <v>171</v>
      </c>
      <c r="J79" s="12" t="s">
        <v>203</v>
      </c>
      <c r="K79" s="2" t="str">
        <f t="shared" si="2"/>
        <v>5</v>
      </c>
    </row>
    <row r="80" spans="1:11" x14ac:dyDescent="0.4">
      <c r="A80" s="12"/>
      <c r="B80" s="12" t="s">
        <v>1453</v>
      </c>
      <c r="C80" s="12" t="s">
        <v>1454</v>
      </c>
      <c r="D80" s="12" t="s">
        <v>72</v>
      </c>
      <c r="E80" s="12" t="s">
        <v>143</v>
      </c>
      <c r="F80" s="13">
        <v>594.20000000000005</v>
      </c>
      <c r="G80" s="12" t="s">
        <v>317</v>
      </c>
      <c r="H80" s="12">
        <v>1300</v>
      </c>
      <c r="I80" s="12" t="s">
        <v>318</v>
      </c>
      <c r="J80" s="12" t="s">
        <v>203</v>
      </c>
      <c r="K80" s="2" t="str">
        <f t="shared" si="2"/>
        <v>5</v>
      </c>
    </row>
    <row r="81" spans="1:11" x14ac:dyDescent="0.4">
      <c r="A81" s="12"/>
      <c r="B81" s="12" t="s">
        <v>78</v>
      </c>
      <c r="C81" s="12" t="s">
        <v>79</v>
      </c>
      <c r="D81" s="12" t="s">
        <v>26</v>
      </c>
      <c r="E81" s="12" t="s">
        <v>135</v>
      </c>
      <c r="F81" s="13">
        <v>594.29999999999995</v>
      </c>
      <c r="G81" s="12" t="s">
        <v>1285</v>
      </c>
      <c r="H81" s="12">
        <v>3000</v>
      </c>
      <c r="I81" s="12" t="s">
        <v>19</v>
      </c>
      <c r="J81" s="12" t="s">
        <v>10</v>
      </c>
      <c r="K81" s="2" t="str">
        <f t="shared" si="2"/>
        <v>5</v>
      </c>
    </row>
    <row r="82" spans="1:11" x14ac:dyDescent="0.4">
      <c r="A82" s="12"/>
      <c r="B82" s="12" t="s">
        <v>58</v>
      </c>
      <c r="C82" s="12" t="s">
        <v>59</v>
      </c>
      <c r="D82" s="12" t="s">
        <v>35</v>
      </c>
      <c r="E82" s="12" t="s">
        <v>161</v>
      </c>
      <c r="F82" s="13">
        <v>595.29999999999995</v>
      </c>
      <c r="G82" s="12" t="s">
        <v>1357</v>
      </c>
      <c r="H82" s="12">
        <v>1600</v>
      </c>
      <c r="I82" s="12" t="s">
        <v>37</v>
      </c>
      <c r="J82" s="12" t="s">
        <v>10</v>
      </c>
      <c r="K82" s="2" t="str">
        <f t="shared" si="2"/>
        <v>5</v>
      </c>
    </row>
    <row r="83" spans="1:11" x14ac:dyDescent="0.4">
      <c r="A83" s="12"/>
      <c r="B83" s="12" t="s">
        <v>63</v>
      </c>
      <c r="C83" s="12" t="s">
        <v>64</v>
      </c>
      <c r="D83" s="12" t="s">
        <v>26</v>
      </c>
      <c r="E83" s="12" t="s">
        <v>114</v>
      </c>
      <c r="F83" s="13">
        <v>596.23</v>
      </c>
      <c r="G83" s="12" t="s">
        <v>1216</v>
      </c>
      <c r="H83" s="12">
        <v>2500</v>
      </c>
      <c r="I83" s="12" t="s">
        <v>129</v>
      </c>
      <c r="J83" s="12" t="s">
        <v>203</v>
      </c>
      <c r="K83" s="2" t="str">
        <f t="shared" si="2"/>
        <v>5</v>
      </c>
    </row>
    <row r="84" spans="1:11" x14ac:dyDescent="0.4">
      <c r="A84" s="12" t="s">
        <v>195</v>
      </c>
      <c r="B84" s="12" t="s">
        <v>196</v>
      </c>
      <c r="C84" s="12" t="s">
        <v>197</v>
      </c>
      <c r="D84" s="12" t="s">
        <v>124</v>
      </c>
      <c r="E84" s="12" t="s">
        <v>121</v>
      </c>
      <c r="F84" s="13">
        <v>596.29999999999995</v>
      </c>
      <c r="G84" s="12" t="s">
        <v>1340</v>
      </c>
      <c r="H84" s="12">
        <v>1300</v>
      </c>
      <c r="I84" s="12" t="s">
        <v>46</v>
      </c>
      <c r="J84" s="12" t="s">
        <v>10</v>
      </c>
      <c r="K84" s="2" t="str">
        <f t="shared" si="2"/>
        <v>5</v>
      </c>
    </row>
    <row r="85" spans="1:11" x14ac:dyDescent="0.4">
      <c r="A85" s="12"/>
      <c r="B85" s="12" t="s">
        <v>1564</v>
      </c>
      <c r="C85" s="12" t="s">
        <v>1565</v>
      </c>
      <c r="D85" s="12" t="s">
        <v>38</v>
      </c>
      <c r="E85" s="12" t="s">
        <v>27</v>
      </c>
      <c r="F85" s="13">
        <v>596.33000000000004</v>
      </c>
      <c r="G85" s="12" t="s">
        <v>1282</v>
      </c>
      <c r="H85" s="12">
        <v>1400</v>
      </c>
      <c r="I85" s="12" t="s">
        <v>34</v>
      </c>
      <c r="J85" s="12" t="s">
        <v>10</v>
      </c>
      <c r="K85" s="2" t="str">
        <f t="shared" si="2"/>
        <v>5</v>
      </c>
    </row>
    <row r="86" spans="1:11" x14ac:dyDescent="0.4">
      <c r="A86" s="12"/>
      <c r="B86" s="12" t="s">
        <v>148</v>
      </c>
      <c r="C86" s="12" t="s">
        <v>149</v>
      </c>
      <c r="D86" s="12" t="s">
        <v>22</v>
      </c>
      <c r="E86" s="12" t="s">
        <v>130</v>
      </c>
      <c r="F86" s="13">
        <v>596.65</v>
      </c>
      <c r="G86" s="12" t="s">
        <v>321</v>
      </c>
      <c r="H86" s="12">
        <v>1700</v>
      </c>
      <c r="I86" s="12" t="s">
        <v>322</v>
      </c>
      <c r="J86" s="12" t="s">
        <v>203</v>
      </c>
      <c r="K86" s="2" t="str">
        <f t="shared" si="2"/>
        <v>5</v>
      </c>
    </row>
    <row r="87" spans="1:11" x14ac:dyDescent="0.4">
      <c r="A87" s="12"/>
      <c r="B87" s="12" t="s">
        <v>151</v>
      </c>
      <c r="C87" s="12" t="s">
        <v>152</v>
      </c>
      <c r="D87" s="12" t="s">
        <v>87</v>
      </c>
      <c r="E87" s="12" t="s">
        <v>74</v>
      </c>
      <c r="F87" s="13">
        <v>614.79999999999995</v>
      </c>
      <c r="G87" s="12" t="s">
        <v>324</v>
      </c>
      <c r="H87" s="12">
        <v>2600</v>
      </c>
      <c r="I87" s="12" t="s">
        <v>19</v>
      </c>
      <c r="J87" s="12" t="s">
        <v>203</v>
      </c>
      <c r="K87" s="2" t="str">
        <f t="shared" si="2"/>
        <v>6</v>
      </c>
    </row>
    <row r="88" spans="1:11" x14ac:dyDescent="0.4">
      <c r="A88" s="12"/>
      <c r="B88" s="12" t="s">
        <v>1132</v>
      </c>
      <c r="C88" s="12" t="s">
        <v>920</v>
      </c>
      <c r="D88" s="12" t="s">
        <v>18</v>
      </c>
      <c r="E88" s="12" t="s">
        <v>861</v>
      </c>
      <c r="F88" s="13">
        <v>616.20000000000005</v>
      </c>
      <c r="G88" s="12" t="s">
        <v>1406</v>
      </c>
      <c r="H88" s="14">
        <v>1500</v>
      </c>
      <c r="I88" s="12" t="s">
        <v>145</v>
      </c>
      <c r="J88" s="12" t="s">
        <v>10</v>
      </c>
      <c r="K88" s="2" t="str">
        <f t="shared" si="2"/>
        <v>6</v>
      </c>
    </row>
    <row r="89" spans="1:11" x14ac:dyDescent="0.4">
      <c r="A89" s="12"/>
      <c r="B89" s="12" t="s">
        <v>1193</v>
      </c>
      <c r="C89" s="12" t="s">
        <v>1192</v>
      </c>
      <c r="D89" s="12" t="s">
        <v>1291</v>
      </c>
      <c r="E89" s="12" t="s">
        <v>57</v>
      </c>
      <c r="F89" s="13">
        <v>616.61</v>
      </c>
      <c r="G89" s="12" t="s">
        <v>1328</v>
      </c>
      <c r="H89" s="12">
        <v>1200</v>
      </c>
      <c r="I89" s="12" t="s">
        <v>68</v>
      </c>
      <c r="J89" s="12" t="s">
        <v>10</v>
      </c>
      <c r="K89" s="2" t="str">
        <f t="shared" si="2"/>
        <v>6</v>
      </c>
    </row>
    <row r="90" spans="1:11" x14ac:dyDescent="0.4">
      <c r="A90" s="12"/>
      <c r="B90" s="12" t="s">
        <v>1164</v>
      </c>
      <c r="C90" s="12" t="s">
        <v>1163</v>
      </c>
      <c r="D90" s="12" t="s">
        <v>26</v>
      </c>
      <c r="E90" s="12" t="s">
        <v>74</v>
      </c>
      <c r="F90" s="13">
        <v>627</v>
      </c>
      <c r="G90" s="12" t="s">
        <v>1355</v>
      </c>
      <c r="H90" s="12">
        <v>1500</v>
      </c>
      <c r="I90" s="12" t="s">
        <v>16</v>
      </c>
      <c r="J90" s="12" t="s">
        <v>10</v>
      </c>
      <c r="K90" s="2" t="str">
        <f t="shared" si="2"/>
        <v>6</v>
      </c>
    </row>
    <row r="91" spans="1:11" x14ac:dyDescent="0.4">
      <c r="A91" s="12"/>
      <c r="B91" s="12" t="s">
        <v>1513</v>
      </c>
      <c r="C91" s="12" t="s">
        <v>545</v>
      </c>
      <c r="D91" s="12" t="s">
        <v>35</v>
      </c>
      <c r="E91" s="12" t="s">
        <v>1042</v>
      </c>
      <c r="F91" s="13">
        <v>645.5</v>
      </c>
      <c r="G91" s="12" t="s">
        <v>1399</v>
      </c>
      <c r="H91" s="14">
        <v>1500</v>
      </c>
      <c r="I91" s="12" t="s">
        <v>67</v>
      </c>
      <c r="J91" s="12" t="s">
        <v>10</v>
      </c>
      <c r="K91" s="2" t="str">
        <f t="shared" si="2"/>
        <v>6</v>
      </c>
    </row>
    <row r="92" spans="1:11" x14ac:dyDescent="0.4">
      <c r="A92" s="12"/>
      <c r="B92" s="12" t="s">
        <v>1484</v>
      </c>
      <c r="C92" s="12" t="s">
        <v>1485</v>
      </c>
      <c r="D92" s="12" t="s">
        <v>22</v>
      </c>
      <c r="E92" s="12" t="s">
        <v>125</v>
      </c>
      <c r="F92" s="13">
        <v>645.9</v>
      </c>
      <c r="G92" s="12" t="s">
        <v>1325</v>
      </c>
      <c r="H92" s="12">
        <v>1200</v>
      </c>
      <c r="I92" s="12" t="s">
        <v>16</v>
      </c>
      <c r="J92" s="12" t="s">
        <v>10</v>
      </c>
      <c r="K92" s="2" t="str">
        <f t="shared" si="2"/>
        <v>6</v>
      </c>
    </row>
    <row r="93" spans="1:11" x14ac:dyDescent="0.4">
      <c r="A93" s="12"/>
      <c r="B93" s="12" t="s">
        <v>1545</v>
      </c>
      <c r="C93" s="12" t="s">
        <v>1546</v>
      </c>
      <c r="D93" s="12" t="s">
        <v>22</v>
      </c>
      <c r="E93" s="12" t="s">
        <v>1124</v>
      </c>
      <c r="F93" s="13">
        <v>653.20000000000005</v>
      </c>
      <c r="G93" s="12" t="s">
        <v>1123</v>
      </c>
      <c r="H93" s="12">
        <v>2000</v>
      </c>
      <c r="I93" s="12" t="s">
        <v>132</v>
      </c>
      <c r="J93" s="12" t="s">
        <v>203</v>
      </c>
      <c r="K93" s="2" t="str">
        <f t="shared" si="2"/>
        <v>6</v>
      </c>
    </row>
    <row r="94" spans="1:11" x14ac:dyDescent="0.4">
      <c r="A94" s="12"/>
      <c r="B94" s="12" t="s">
        <v>1511</v>
      </c>
      <c r="C94" s="12" t="s">
        <v>1512</v>
      </c>
      <c r="D94" s="12" t="s">
        <v>31</v>
      </c>
      <c r="E94" s="12" t="s">
        <v>60</v>
      </c>
      <c r="F94" s="13">
        <v>666.7</v>
      </c>
      <c r="G94" s="12" t="s">
        <v>61</v>
      </c>
      <c r="H94" s="12">
        <v>1500</v>
      </c>
      <c r="I94" s="12" t="s">
        <v>28</v>
      </c>
      <c r="J94" s="12" t="s">
        <v>10</v>
      </c>
      <c r="K94" s="2" t="str">
        <f t="shared" si="2"/>
        <v>6</v>
      </c>
    </row>
    <row r="95" spans="1:11" x14ac:dyDescent="0.4">
      <c r="A95" s="12"/>
      <c r="B95" s="12" t="s">
        <v>204</v>
      </c>
      <c r="C95" s="12" t="s">
        <v>205</v>
      </c>
      <c r="D95" s="12"/>
      <c r="E95" s="12"/>
      <c r="F95" s="13">
        <v>686.2</v>
      </c>
      <c r="G95" s="12" t="s">
        <v>1422</v>
      </c>
      <c r="H95" s="14">
        <v>1500</v>
      </c>
      <c r="I95" s="12" t="s">
        <v>224</v>
      </c>
      <c r="J95" s="12" t="s">
        <v>10</v>
      </c>
      <c r="K95" s="2" t="str">
        <f t="shared" si="2"/>
        <v>6</v>
      </c>
    </row>
    <row r="96" spans="1:11" x14ac:dyDescent="0.4">
      <c r="A96" s="12"/>
      <c r="B96" s="12" t="s">
        <v>304</v>
      </c>
      <c r="C96" s="12" t="s">
        <v>305</v>
      </c>
      <c r="D96" s="12" t="s">
        <v>13</v>
      </c>
      <c r="E96" s="12" t="s">
        <v>327</v>
      </c>
      <c r="F96" s="13">
        <v>686.2</v>
      </c>
      <c r="G96" s="12" t="s">
        <v>328</v>
      </c>
      <c r="H96" s="12">
        <v>1800</v>
      </c>
      <c r="I96" s="12" t="s">
        <v>289</v>
      </c>
      <c r="J96" s="12" t="s">
        <v>203</v>
      </c>
      <c r="K96" s="2" t="str">
        <f t="shared" si="2"/>
        <v>6</v>
      </c>
    </row>
    <row r="97" spans="1:11" x14ac:dyDescent="0.4">
      <c r="A97" s="12"/>
      <c r="B97" s="12" t="s">
        <v>200</v>
      </c>
      <c r="C97" s="12" t="s">
        <v>201</v>
      </c>
      <c r="D97" s="12" t="s">
        <v>1556</v>
      </c>
      <c r="E97" s="12" t="s">
        <v>130</v>
      </c>
      <c r="F97" s="13">
        <v>709</v>
      </c>
      <c r="G97" s="12" t="s">
        <v>1557</v>
      </c>
      <c r="H97" s="14">
        <v>4500</v>
      </c>
      <c r="I97" s="12" t="s">
        <v>12</v>
      </c>
      <c r="J97" s="12" t="s">
        <v>203</v>
      </c>
      <c r="K97" s="2" t="str">
        <f t="shared" si="2"/>
        <v>7</v>
      </c>
    </row>
    <row r="98" spans="1:11" x14ac:dyDescent="0.4">
      <c r="A98" s="12"/>
      <c r="B98" s="12" t="s">
        <v>1450</v>
      </c>
      <c r="C98" s="12" t="s">
        <v>1451</v>
      </c>
      <c r="D98" s="12" t="s">
        <v>281</v>
      </c>
      <c r="E98" s="12" t="s">
        <v>789</v>
      </c>
      <c r="F98" s="13">
        <v>709.1</v>
      </c>
      <c r="G98" s="12" t="s">
        <v>1186</v>
      </c>
      <c r="H98" s="12">
        <v>1800</v>
      </c>
      <c r="I98" s="12" t="s">
        <v>236</v>
      </c>
      <c r="J98" s="12" t="s">
        <v>203</v>
      </c>
      <c r="K98" s="2" t="str">
        <f t="shared" ref="K98:K129" si="3">LEFT(F98)</f>
        <v>7</v>
      </c>
    </row>
    <row r="99" spans="1:11" x14ac:dyDescent="0.4">
      <c r="A99" s="12" t="s">
        <v>180</v>
      </c>
      <c r="B99" s="12" t="s">
        <v>181</v>
      </c>
      <c r="C99" s="12" t="s">
        <v>182</v>
      </c>
      <c r="D99" s="12" t="s">
        <v>22</v>
      </c>
      <c r="E99" s="12" t="s">
        <v>161</v>
      </c>
      <c r="F99" s="13">
        <v>721.8</v>
      </c>
      <c r="G99" s="12" t="s">
        <v>1563</v>
      </c>
      <c r="H99" s="14">
        <v>2800</v>
      </c>
      <c r="I99" s="12" t="s">
        <v>172</v>
      </c>
      <c r="J99" s="12" t="s">
        <v>203</v>
      </c>
      <c r="K99" s="2" t="str">
        <f t="shared" si="3"/>
        <v>7</v>
      </c>
    </row>
    <row r="100" spans="1:11" x14ac:dyDescent="0.4">
      <c r="A100" s="12"/>
      <c r="B100" s="12" t="s">
        <v>1097</v>
      </c>
      <c r="C100" s="12" t="s">
        <v>1096</v>
      </c>
      <c r="D100" s="12" t="s">
        <v>220</v>
      </c>
      <c r="E100" s="12" t="s">
        <v>223</v>
      </c>
      <c r="F100" s="13">
        <v>725.5</v>
      </c>
      <c r="G100" s="12" t="s">
        <v>1213</v>
      </c>
      <c r="H100" s="12">
        <v>1600</v>
      </c>
      <c r="I100" s="12" t="s">
        <v>229</v>
      </c>
      <c r="J100" s="12" t="s">
        <v>203</v>
      </c>
      <c r="K100" s="2" t="str">
        <f t="shared" si="3"/>
        <v>7</v>
      </c>
    </row>
    <row r="101" spans="1:11" x14ac:dyDescent="0.4">
      <c r="A101" s="12"/>
      <c r="B101" s="12" t="s">
        <v>109</v>
      </c>
      <c r="C101" s="12" t="s">
        <v>110</v>
      </c>
      <c r="D101" s="12" t="s">
        <v>35</v>
      </c>
      <c r="E101" s="12" t="s">
        <v>128</v>
      </c>
      <c r="F101" s="13">
        <v>726.1</v>
      </c>
      <c r="G101" s="12" t="s">
        <v>1425</v>
      </c>
      <c r="H101" s="14">
        <v>2700</v>
      </c>
      <c r="I101" s="12" t="s">
        <v>39</v>
      </c>
      <c r="J101" s="12" t="s">
        <v>10</v>
      </c>
      <c r="K101" s="2" t="str">
        <f t="shared" si="3"/>
        <v>7</v>
      </c>
    </row>
    <row r="102" spans="1:11" x14ac:dyDescent="0.4">
      <c r="A102" s="12"/>
      <c r="B102" s="12" t="s">
        <v>1430</v>
      </c>
      <c r="C102" s="12" t="s">
        <v>1431</v>
      </c>
      <c r="D102" s="12" t="s">
        <v>1379</v>
      </c>
      <c r="E102" s="12" t="s">
        <v>1380</v>
      </c>
      <c r="F102" s="13">
        <v>726.6</v>
      </c>
      <c r="G102" s="12" t="s">
        <v>1381</v>
      </c>
      <c r="H102" s="14">
        <v>1600</v>
      </c>
      <c r="I102" s="12" t="s">
        <v>15</v>
      </c>
      <c r="J102" s="12" t="s">
        <v>10</v>
      </c>
      <c r="K102" s="2" t="str">
        <f t="shared" si="3"/>
        <v>7</v>
      </c>
    </row>
    <row r="103" spans="1:11" x14ac:dyDescent="0.4">
      <c r="A103" s="12"/>
      <c r="B103" s="12" t="s">
        <v>1456</v>
      </c>
      <c r="C103" s="12" t="s">
        <v>1457</v>
      </c>
      <c r="D103" s="12" t="s">
        <v>87</v>
      </c>
      <c r="E103" s="12" t="s">
        <v>1409</v>
      </c>
      <c r="F103" s="13">
        <v>726.6</v>
      </c>
      <c r="G103" s="12" t="s">
        <v>1410</v>
      </c>
      <c r="H103" s="14">
        <v>1800</v>
      </c>
      <c r="I103" s="12" t="s">
        <v>126</v>
      </c>
      <c r="J103" s="12" t="s">
        <v>10</v>
      </c>
      <c r="K103" s="2" t="str">
        <f t="shared" si="3"/>
        <v>7</v>
      </c>
    </row>
    <row r="104" spans="1:11" x14ac:dyDescent="0.4">
      <c r="A104" s="12"/>
      <c r="B104" s="12" t="s">
        <v>1169</v>
      </c>
      <c r="C104" s="12" t="s">
        <v>991</v>
      </c>
      <c r="D104" s="12" t="s">
        <v>38</v>
      </c>
      <c r="E104" s="12" t="s">
        <v>27</v>
      </c>
      <c r="F104" s="13">
        <v>726.6</v>
      </c>
      <c r="G104" s="12" t="s">
        <v>1352</v>
      </c>
      <c r="H104" s="12">
        <v>1800</v>
      </c>
      <c r="I104" s="12" t="s">
        <v>99</v>
      </c>
      <c r="J104" s="12" t="s">
        <v>10</v>
      </c>
      <c r="K104" s="2" t="str">
        <f t="shared" si="3"/>
        <v>7</v>
      </c>
    </row>
    <row r="105" spans="1:11" x14ac:dyDescent="0.4">
      <c r="A105" s="12"/>
      <c r="B105" s="12" t="s">
        <v>213</v>
      </c>
      <c r="C105" s="12" t="s">
        <v>214</v>
      </c>
      <c r="D105" s="12" t="s">
        <v>26</v>
      </c>
      <c r="E105" s="12" t="s">
        <v>135</v>
      </c>
      <c r="F105" s="13">
        <v>728.07</v>
      </c>
      <c r="G105" s="12" t="s">
        <v>1210</v>
      </c>
      <c r="H105" s="12">
        <v>3500</v>
      </c>
      <c r="I105" s="12" t="s">
        <v>330</v>
      </c>
      <c r="J105" s="12" t="s">
        <v>203</v>
      </c>
      <c r="K105" s="2" t="str">
        <f t="shared" si="3"/>
        <v>7</v>
      </c>
    </row>
    <row r="106" spans="1:11" x14ac:dyDescent="0.4">
      <c r="A106" s="12"/>
      <c r="B106" s="12" t="s">
        <v>1279</v>
      </c>
      <c r="C106" s="12" t="s">
        <v>1278</v>
      </c>
      <c r="D106" s="12" t="s">
        <v>22</v>
      </c>
      <c r="E106" s="12" t="s">
        <v>23</v>
      </c>
      <c r="F106" s="13">
        <v>748</v>
      </c>
      <c r="G106" s="12" t="s">
        <v>24</v>
      </c>
      <c r="H106" s="12">
        <v>1800</v>
      </c>
      <c r="I106" s="12" t="s">
        <v>25</v>
      </c>
      <c r="J106" s="12" t="s">
        <v>10</v>
      </c>
      <c r="K106" s="2" t="str">
        <f t="shared" si="3"/>
        <v>7</v>
      </c>
    </row>
    <row r="107" spans="1:11" x14ac:dyDescent="0.4">
      <c r="A107" s="12"/>
      <c r="B107" s="12" t="s">
        <v>1515</v>
      </c>
      <c r="C107" s="12" t="s">
        <v>1516</v>
      </c>
      <c r="D107" s="12" t="s">
        <v>26</v>
      </c>
      <c r="E107" s="12" t="s">
        <v>135</v>
      </c>
      <c r="F107" s="13">
        <v>763.72</v>
      </c>
      <c r="G107" s="12" t="s">
        <v>334</v>
      </c>
      <c r="H107" s="12">
        <v>3500</v>
      </c>
      <c r="I107" s="12" t="s">
        <v>330</v>
      </c>
      <c r="J107" s="12" t="s">
        <v>203</v>
      </c>
      <c r="K107" s="2" t="str">
        <f t="shared" si="3"/>
        <v>7</v>
      </c>
    </row>
    <row r="108" spans="1:11" x14ac:dyDescent="0.4">
      <c r="A108" s="12"/>
      <c r="B108" s="12" t="s">
        <v>301</v>
      </c>
      <c r="C108" s="12" t="s">
        <v>302</v>
      </c>
      <c r="D108" s="12" t="s">
        <v>35</v>
      </c>
      <c r="E108" s="12" t="s">
        <v>219</v>
      </c>
      <c r="F108" s="13">
        <v>767.4</v>
      </c>
      <c r="G108" s="12" t="s">
        <v>256</v>
      </c>
      <c r="H108" s="12">
        <v>1500</v>
      </c>
      <c r="I108" s="12" t="s">
        <v>67</v>
      </c>
      <c r="J108" s="12" t="s">
        <v>203</v>
      </c>
      <c r="K108" s="2" t="str">
        <f t="shared" si="3"/>
        <v>7</v>
      </c>
    </row>
    <row r="109" spans="1:11" x14ac:dyDescent="0.4">
      <c r="A109" s="12"/>
      <c r="B109" s="12" t="s">
        <v>1420</v>
      </c>
      <c r="C109" s="12" t="s">
        <v>1421</v>
      </c>
      <c r="D109" s="12" t="s">
        <v>35</v>
      </c>
      <c r="E109" s="12" t="s">
        <v>140</v>
      </c>
      <c r="F109" s="13">
        <v>780.28</v>
      </c>
      <c r="G109" s="12" t="s">
        <v>1429</v>
      </c>
      <c r="H109" s="14">
        <v>2000</v>
      </c>
      <c r="I109" s="12" t="s">
        <v>511</v>
      </c>
      <c r="J109" s="12" t="s">
        <v>10</v>
      </c>
      <c r="K109" s="2" t="str">
        <f t="shared" si="3"/>
        <v>7</v>
      </c>
    </row>
    <row r="110" spans="1:11" x14ac:dyDescent="0.4">
      <c r="A110" s="12"/>
      <c r="B110" s="12" t="s">
        <v>1374</v>
      </c>
      <c r="C110" s="12" t="s">
        <v>1375</v>
      </c>
      <c r="D110" s="12" t="s">
        <v>22</v>
      </c>
      <c r="E110" s="12" t="s">
        <v>27</v>
      </c>
      <c r="F110" s="13">
        <v>791</v>
      </c>
      <c r="G110" s="12" t="s">
        <v>1277</v>
      </c>
      <c r="H110" s="12">
        <v>1700</v>
      </c>
      <c r="I110" s="12" t="s">
        <v>171</v>
      </c>
      <c r="J110" s="12" t="s">
        <v>10</v>
      </c>
      <c r="K110" s="2" t="str">
        <f t="shared" si="3"/>
        <v>7</v>
      </c>
    </row>
    <row r="111" spans="1:11" x14ac:dyDescent="0.4">
      <c r="A111" s="12"/>
      <c r="B111" s="12" t="s">
        <v>1391</v>
      </c>
      <c r="C111" s="12" t="s">
        <v>1392</v>
      </c>
      <c r="D111" s="12" t="s">
        <v>38</v>
      </c>
      <c r="E111" s="12" t="s">
        <v>144</v>
      </c>
      <c r="F111" s="13">
        <v>814</v>
      </c>
      <c r="G111" s="12" t="s">
        <v>1274</v>
      </c>
      <c r="H111" s="12">
        <v>2000</v>
      </c>
      <c r="I111" s="12" t="s">
        <v>136</v>
      </c>
      <c r="J111" s="12" t="s">
        <v>10</v>
      </c>
      <c r="K111" s="2" t="str">
        <f t="shared" si="3"/>
        <v>8</v>
      </c>
    </row>
    <row r="112" spans="1:11" x14ac:dyDescent="0.4">
      <c r="A112" s="12"/>
      <c r="B112" s="12" t="s">
        <v>1258</v>
      </c>
      <c r="C112" s="12" t="s">
        <v>1257</v>
      </c>
      <c r="D112" s="12" t="s">
        <v>18</v>
      </c>
      <c r="E112" s="12" t="s">
        <v>161</v>
      </c>
      <c r="F112" s="13">
        <v>814.4</v>
      </c>
      <c r="G112" s="12" t="s">
        <v>1240</v>
      </c>
      <c r="H112" s="12">
        <v>1500</v>
      </c>
      <c r="I112" s="12" t="s">
        <v>84</v>
      </c>
      <c r="J112" s="12" t="s">
        <v>203</v>
      </c>
      <c r="K112" s="2" t="str">
        <f t="shared" si="3"/>
        <v>8</v>
      </c>
    </row>
    <row r="113" spans="1:11" x14ac:dyDescent="0.4">
      <c r="A113" s="12"/>
      <c r="B113" s="12" t="s">
        <v>1530</v>
      </c>
      <c r="C113" s="12" t="s">
        <v>1531</v>
      </c>
      <c r="D113" s="12" t="s">
        <v>26</v>
      </c>
      <c r="E113" s="12" t="s">
        <v>142</v>
      </c>
      <c r="F113" s="13">
        <v>814.4</v>
      </c>
      <c r="G113" s="12" t="s">
        <v>1566</v>
      </c>
      <c r="H113" s="14">
        <v>4000</v>
      </c>
      <c r="I113" s="12" t="s">
        <v>137</v>
      </c>
      <c r="J113" s="12" t="s">
        <v>203</v>
      </c>
      <c r="K113" s="2" t="str">
        <f t="shared" si="3"/>
        <v>8</v>
      </c>
    </row>
    <row r="114" spans="1:11" x14ac:dyDescent="0.4">
      <c r="A114" s="12"/>
      <c r="B114" s="12" t="s">
        <v>1287</v>
      </c>
      <c r="C114" s="12" t="s">
        <v>1286</v>
      </c>
      <c r="D114" s="12" t="s">
        <v>35</v>
      </c>
      <c r="E114" s="12" t="s">
        <v>242</v>
      </c>
      <c r="F114" s="13">
        <v>814.7</v>
      </c>
      <c r="G114" s="12" t="s">
        <v>243</v>
      </c>
      <c r="H114" s="12">
        <v>2200</v>
      </c>
      <c r="I114" s="12" t="s">
        <v>68</v>
      </c>
      <c r="J114" s="12" t="s">
        <v>203</v>
      </c>
      <c r="K114" s="2" t="str">
        <f t="shared" si="3"/>
        <v>8</v>
      </c>
    </row>
    <row r="115" spans="1:11" x14ac:dyDescent="0.4">
      <c r="A115" s="12" t="s">
        <v>314</v>
      </c>
      <c r="B115" s="12" t="s">
        <v>323</v>
      </c>
      <c r="C115" s="12" t="s">
        <v>315</v>
      </c>
      <c r="D115" s="12" t="s">
        <v>82</v>
      </c>
      <c r="E115" s="12" t="s">
        <v>161</v>
      </c>
      <c r="F115" s="13">
        <v>818</v>
      </c>
      <c r="G115" s="12" t="s">
        <v>1084</v>
      </c>
      <c r="H115" s="12">
        <v>5500</v>
      </c>
      <c r="I115" s="12" t="s">
        <v>145</v>
      </c>
      <c r="J115" s="12" t="s">
        <v>203</v>
      </c>
      <c r="K115" s="2" t="str">
        <f t="shared" si="3"/>
        <v>8</v>
      </c>
    </row>
    <row r="116" spans="1:11" x14ac:dyDescent="0.4">
      <c r="A116" s="12"/>
      <c r="B116" s="12" t="s">
        <v>1411</v>
      </c>
      <c r="C116" s="12" t="s">
        <v>1412</v>
      </c>
      <c r="D116" s="12" t="s">
        <v>220</v>
      </c>
      <c r="E116" s="12" t="s">
        <v>459</v>
      </c>
      <c r="F116" s="13">
        <v>908.3</v>
      </c>
      <c r="G116" s="12" t="s">
        <v>1432</v>
      </c>
      <c r="H116" s="14">
        <v>1200</v>
      </c>
      <c r="I116" s="12" t="s">
        <v>113</v>
      </c>
      <c r="J116" s="12" t="s">
        <v>10</v>
      </c>
      <c r="K116" s="2" t="str">
        <f t="shared" si="3"/>
        <v>9</v>
      </c>
    </row>
    <row r="117" spans="1:11" x14ac:dyDescent="0.4">
      <c r="A117" s="12"/>
      <c r="B117" s="12" t="s">
        <v>115</v>
      </c>
      <c r="C117" s="12" t="s">
        <v>116</v>
      </c>
      <c r="D117" s="12" t="s">
        <v>18</v>
      </c>
      <c r="E117" s="12" t="s">
        <v>1271</v>
      </c>
      <c r="F117" s="13">
        <v>911.56</v>
      </c>
      <c r="G117" s="12" t="s">
        <v>1270</v>
      </c>
      <c r="H117" s="12">
        <v>1600</v>
      </c>
      <c r="I117" s="12" t="s">
        <v>141</v>
      </c>
      <c r="J117" s="12" t="s">
        <v>10</v>
      </c>
      <c r="K117" s="2" t="str">
        <f t="shared" si="3"/>
        <v>9</v>
      </c>
    </row>
    <row r="118" spans="1:11" x14ac:dyDescent="0.4">
      <c r="A118" s="12"/>
      <c r="B118" s="12" t="s">
        <v>1536</v>
      </c>
      <c r="C118" s="12" t="s">
        <v>1537</v>
      </c>
      <c r="D118" s="12" t="s">
        <v>26</v>
      </c>
      <c r="E118" s="12" t="s">
        <v>27</v>
      </c>
      <c r="F118" s="13">
        <v>911.58</v>
      </c>
      <c r="G118" s="12" t="s">
        <v>1436</v>
      </c>
      <c r="H118" s="14">
        <v>1600</v>
      </c>
      <c r="I118" s="12" t="s">
        <v>158</v>
      </c>
      <c r="J118" s="12" t="s">
        <v>10</v>
      </c>
      <c r="K118" s="2" t="str">
        <f t="shared" si="3"/>
        <v>9</v>
      </c>
    </row>
    <row r="119" spans="1:11" x14ac:dyDescent="0.4">
      <c r="A119" s="12"/>
      <c r="B119" s="12" t="s">
        <v>1276</v>
      </c>
      <c r="C119" s="12" t="s">
        <v>1275</v>
      </c>
      <c r="D119" s="12" t="s">
        <v>38</v>
      </c>
      <c r="E119" s="12" t="s">
        <v>166</v>
      </c>
      <c r="F119" s="13">
        <v>913.6</v>
      </c>
      <c r="G119" s="12" t="s">
        <v>167</v>
      </c>
      <c r="H119" s="12">
        <v>1500</v>
      </c>
      <c r="I119" s="12" t="s">
        <v>17</v>
      </c>
      <c r="J119" s="12" t="s">
        <v>10</v>
      </c>
      <c r="K119" s="2" t="str">
        <f t="shared" si="3"/>
        <v>9</v>
      </c>
    </row>
    <row r="120" spans="1:11" x14ac:dyDescent="0.4">
      <c r="A120" s="12"/>
      <c r="B120" s="12" t="s">
        <v>1439</v>
      </c>
      <c r="C120" s="12" t="s">
        <v>1440</v>
      </c>
      <c r="D120" s="12" t="s">
        <v>72</v>
      </c>
      <c r="E120" s="12" t="s">
        <v>27</v>
      </c>
      <c r="F120" s="13">
        <v>913.6</v>
      </c>
      <c r="G120" s="12" t="s">
        <v>170</v>
      </c>
      <c r="H120" s="12">
        <v>1400</v>
      </c>
      <c r="I120" s="12" t="s">
        <v>71</v>
      </c>
      <c r="J120" s="12" t="s">
        <v>10</v>
      </c>
      <c r="K120" s="2" t="str">
        <f t="shared" si="3"/>
        <v>9</v>
      </c>
    </row>
    <row r="121" spans="1:11" x14ac:dyDescent="0.4">
      <c r="A121" s="12"/>
      <c r="B121" s="12" t="s">
        <v>1225</v>
      </c>
      <c r="C121" s="12" t="s">
        <v>1224</v>
      </c>
      <c r="D121" s="12" t="s">
        <v>82</v>
      </c>
      <c r="E121" s="12" t="s">
        <v>27</v>
      </c>
      <c r="F121" s="13">
        <v>913.6</v>
      </c>
      <c r="G121" s="12" t="s">
        <v>1262</v>
      </c>
      <c r="H121" s="12">
        <v>2400</v>
      </c>
      <c r="I121" s="12" t="s">
        <v>43</v>
      </c>
      <c r="J121" s="12" t="s">
        <v>10</v>
      </c>
      <c r="K121" s="2" t="str">
        <f t="shared" si="3"/>
        <v>9</v>
      </c>
    </row>
    <row r="122" spans="1:11" x14ac:dyDescent="0.4">
      <c r="A122" s="12"/>
      <c r="B122" s="12" t="s">
        <v>1554</v>
      </c>
      <c r="C122" s="12" t="s">
        <v>1555</v>
      </c>
      <c r="D122" s="12" t="s">
        <v>31</v>
      </c>
      <c r="E122" s="12" t="s">
        <v>234</v>
      </c>
      <c r="F122" s="13">
        <v>913.6</v>
      </c>
      <c r="G122" s="12" t="s">
        <v>1387</v>
      </c>
      <c r="H122" s="14">
        <v>1600</v>
      </c>
      <c r="I122" s="12" t="s">
        <v>252</v>
      </c>
      <c r="J122" s="12" t="s">
        <v>10</v>
      </c>
      <c r="K122" s="2" t="str">
        <f t="shared" si="3"/>
        <v>9</v>
      </c>
    </row>
    <row r="123" spans="1:11" x14ac:dyDescent="0.4">
      <c r="A123" s="12"/>
      <c r="B123" s="12" t="s">
        <v>173</v>
      </c>
      <c r="C123" s="12" t="s">
        <v>77</v>
      </c>
      <c r="D123" s="12" t="s">
        <v>159</v>
      </c>
      <c r="E123" s="12" t="s">
        <v>27</v>
      </c>
      <c r="F123" s="13">
        <v>913.6</v>
      </c>
      <c r="G123" s="12" t="s">
        <v>1314</v>
      </c>
      <c r="H123" s="12">
        <v>1500</v>
      </c>
      <c r="I123" s="12" t="s">
        <v>76</v>
      </c>
      <c r="J123" s="12" t="s">
        <v>10</v>
      </c>
      <c r="K123" s="2" t="str">
        <f t="shared" si="3"/>
        <v>9</v>
      </c>
    </row>
    <row r="124" spans="1:11" x14ac:dyDescent="0.4">
      <c r="A124" s="12"/>
      <c r="B124" s="12" t="s">
        <v>1100</v>
      </c>
      <c r="C124" s="12" t="s">
        <v>1099</v>
      </c>
      <c r="D124" s="12" t="s">
        <v>26</v>
      </c>
      <c r="E124" s="12" t="s">
        <v>27</v>
      </c>
      <c r="F124" s="13">
        <v>913.6</v>
      </c>
      <c r="G124" s="12" t="s">
        <v>1337</v>
      </c>
      <c r="H124" s="12">
        <v>1500</v>
      </c>
      <c r="I124" s="12" t="s">
        <v>69</v>
      </c>
      <c r="J124" s="12" t="s">
        <v>10</v>
      </c>
      <c r="K124" s="2" t="str">
        <f t="shared" si="3"/>
        <v>9</v>
      </c>
    </row>
    <row r="125" spans="1:11" x14ac:dyDescent="0.4">
      <c r="A125" s="12" t="s">
        <v>329</v>
      </c>
      <c r="B125" s="12" t="s">
        <v>1212</v>
      </c>
      <c r="C125" s="12" t="s">
        <v>1211</v>
      </c>
      <c r="D125" s="12" t="s">
        <v>26</v>
      </c>
      <c r="E125" s="12" t="s">
        <v>74</v>
      </c>
      <c r="F125" s="13">
        <v>913.6</v>
      </c>
      <c r="G125" s="12" t="s">
        <v>1444</v>
      </c>
      <c r="H125" s="14">
        <v>1500</v>
      </c>
      <c r="I125" s="12" t="s">
        <v>69</v>
      </c>
      <c r="J125" s="12" t="s">
        <v>10</v>
      </c>
      <c r="K125" s="2" t="str">
        <f t="shared" si="3"/>
        <v>9</v>
      </c>
    </row>
    <row r="126" spans="1:11" x14ac:dyDescent="0.4">
      <c r="A126" s="12" t="s">
        <v>329</v>
      </c>
      <c r="B126" s="12" t="s">
        <v>332</v>
      </c>
      <c r="C126" s="12" t="s">
        <v>333</v>
      </c>
      <c r="D126" s="12" t="s">
        <v>26</v>
      </c>
      <c r="E126" s="12" t="s">
        <v>121</v>
      </c>
      <c r="F126" s="13">
        <v>913.6</v>
      </c>
      <c r="G126" s="12" t="s">
        <v>1321</v>
      </c>
      <c r="H126" s="12">
        <v>1450</v>
      </c>
      <c r="I126" s="12" t="s">
        <v>158</v>
      </c>
      <c r="J126" s="12" t="s">
        <v>10</v>
      </c>
      <c r="K126" s="2" t="str">
        <f t="shared" si="3"/>
        <v>9</v>
      </c>
    </row>
    <row r="127" spans="1:11" x14ac:dyDescent="0.4">
      <c r="A127" s="12"/>
      <c r="B127" s="12" t="s">
        <v>232</v>
      </c>
      <c r="C127" s="12" t="s">
        <v>233</v>
      </c>
      <c r="D127" s="12" t="s">
        <v>82</v>
      </c>
      <c r="E127" s="12" t="s">
        <v>27</v>
      </c>
      <c r="F127" s="13">
        <v>913.6</v>
      </c>
      <c r="G127" s="12" t="s">
        <v>98</v>
      </c>
      <c r="H127" s="12">
        <v>1800</v>
      </c>
      <c r="I127" s="12" t="s">
        <v>99</v>
      </c>
      <c r="J127" s="12" t="s">
        <v>10</v>
      </c>
      <c r="K127" s="2" t="str">
        <f t="shared" si="3"/>
        <v>9</v>
      </c>
    </row>
    <row r="128" spans="1:11" x14ac:dyDescent="0.4">
      <c r="A128" s="12"/>
      <c r="B128" s="12" t="s">
        <v>1228</v>
      </c>
      <c r="C128" s="12" t="s">
        <v>1227</v>
      </c>
      <c r="D128" s="12" t="s">
        <v>13</v>
      </c>
      <c r="E128" s="12" t="s">
        <v>27</v>
      </c>
      <c r="F128" s="13">
        <v>913.6</v>
      </c>
      <c r="G128" s="12" t="s">
        <v>93</v>
      </c>
      <c r="H128" s="12">
        <v>1500</v>
      </c>
      <c r="I128" s="12" t="s">
        <v>94</v>
      </c>
      <c r="J128" s="12" t="s">
        <v>10</v>
      </c>
      <c r="K128" s="2" t="str">
        <f t="shared" si="3"/>
        <v>9</v>
      </c>
    </row>
    <row r="129" spans="1:11" x14ac:dyDescent="0.4">
      <c r="A129" s="12"/>
      <c r="B129" s="12" t="s">
        <v>1187</v>
      </c>
      <c r="C129" s="12" t="s">
        <v>951</v>
      </c>
      <c r="D129" s="12" t="s">
        <v>26</v>
      </c>
      <c r="E129" s="12" t="s">
        <v>27</v>
      </c>
      <c r="F129" s="13">
        <v>913.6</v>
      </c>
      <c r="G129" s="12" t="s">
        <v>1448</v>
      </c>
      <c r="H129" s="14">
        <v>1400</v>
      </c>
      <c r="I129" s="12" t="s">
        <v>94</v>
      </c>
      <c r="J129" s="12" t="s">
        <v>10</v>
      </c>
      <c r="K129" s="2" t="str">
        <f t="shared" si="3"/>
        <v>9</v>
      </c>
    </row>
    <row r="130" spans="1:11" x14ac:dyDescent="0.4">
      <c r="A130" s="12"/>
      <c r="B130" s="12" t="s">
        <v>1110</v>
      </c>
      <c r="C130" s="12" t="s">
        <v>1109</v>
      </c>
      <c r="D130" s="12" t="s">
        <v>31</v>
      </c>
      <c r="E130" s="12" t="s">
        <v>32</v>
      </c>
      <c r="F130" s="13">
        <v>913.6</v>
      </c>
      <c r="G130" s="12" t="s">
        <v>33</v>
      </c>
      <c r="H130" s="12">
        <v>1400</v>
      </c>
      <c r="I130" s="12" t="s">
        <v>34</v>
      </c>
      <c r="J130" s="12" t="s">
        <v>10</v>
      </c>
      <c r="K130" s="2" t="str">
        <f t="shared" ref="K130:K161" si="4">LEFT(F130)</f>
        <v>9</v>
      </c>
    </row>
    <row r="131" spans="1:11" x14ac:dyDescent="0.4">
      <c r="A131" s="12"/>
      <c r="B131" s="12" t="s">
        <v>1233</v>
      </c>
      <c r="C131" s="12" t="s">
        <v>1232</v>
      </c>
      <c r="D131" s="12" t="s">
        <v>18</v>
      </c>
      <c r="E131" s="12" t="s">
        <v>263</v>
      </c>
      <c r="F131" s="13">
        <v>913.6</v>
      </c>
      <c r="G131" s="12" t="s">
        <v>1200</v>
      </c>
      <c r="H131" s="12">
        <v>1800</v>
      </c>
      <c r="I131" s="12" t="s">
        <v>141</v>
      </c>
      <c r="J131" s="12" t="s">
        <v>203</v>
      </c>
      <c r="K131" s="2" t="str">
        <f t="shared" si="4"/>
        <v>9</v>
      </c>
    </row>
    <row r="132" spans="1:11" x14ac:dyDescent="0.4">
      <c r="A132" s="12"/>
      <c r="B132" s="12" t="s">
        <v>319</v>
      </c>
      <c r="C132" s="12" t="s">
        <v>320</v>
      </c>
      <c r="D132" s="12" t="s">
        <v>220</v>
      </c>
      <c r="E132" s="12" t="s">
        <v>162</v>
      </c>
      <c r="F132" s="13">
        <v>913.6</v>
      </c>
      <c r="G132" s="12" t="s">
        <v>1207</v>
      </c>
      <c r="H132" s="12">
        <v>1500</v>
      </c>
      <c r="I132" s="12" t="s">
        <v>37</v>
      </c>
      <c r="J132" s="12" t="s">
        <v>203</v>
      </c>
      <c r="K132" s="2" t="str">
        <f t="shared" si="4"/>
        <v>9</v>
      </c>
    </row>
    <row r="133" spans="1:11" x14ac:dyDescent="0.4">
      <c r="A133" s="12"/>
      <c r="B133" s="12" t="s">
        <v>1570</v>
      </c>
      <c r="C133" s="12" t="s">
        <v>1571</v>
      </c>
      <c r="D133" s="12" t="s">
        <v>35</v>
      </c>
      <c r="E133" s="12" t="s">
        <v>494</v>
      </c>
      <c r="F133" s="13">
        <v>913.6</v>
      </c>
      <c r="G133" s="12" t="s">
        <v>1384</v>
      </c>
      <c r="H133" s="14">
        <v>1500</v>
      </c>
      <c r="I133" s="12" t="s">
        <v>37</v>
      </c>
      <c r="J133" s="12" t="s">
        <v>10</v>
      </c>
      <c r="K133" s="2" t="str">
        <f t="shared" si="4"/>
        <v>9</v>
      </c>
    </row>
    <row r="134" spans="1:11" x14ac:dyDescent="0.4">
      <c r="A134" s="12"/>
      <c r="B134" s="12" t="s">
        <v>1330</v>
      </c>
      <c r="C134" s="12" t="s">
        <v>1329</v>
      </c>
      <c r="D134" s="12"/>
      <c r="E134" s="12"/>
      <c r="F134" s="13">
        <v>913.6</v>
      </c>
      <c r="G134" s="12" t="s">
        <v>65</v>
      </c>
      <c r="H134" s="12">
        <v>1400</v>
      </c>
      <c r="I134" s="12" t="s">
        <v>28</v>
      </c>
      <c r="J134" s="12" t="s">
        <v>10</v>
      </c>
      <c r="K134" s="2" t="str">
        <f t="shared" si="4"/>
        <v>9</v>
      </c>
    </row>
    <row r="135" spans="1:11" x14ac:dyDescent="0.4">
      <c r="A135" s="12"/>
      <c r="B135" s="12" t="s">
        <v>240</v>
      </c>
      <c r="C135" s="12" t="s">
        <v>241</v>
      </c>
      <c r="D135" s="12" t="s">
        <v>22</v>
      </c>
      <c r="E135" s="12" t="s">
        <v>27</v>
      </c>
      <c r="F135" s="13">
        <v>913.6</v>
      </c>
      <c r="G135" s="12" t="s">
        <v>150</v>
      </c>
      <c r="H135" s="12">
        <v>1500</v>
      </c>
      <c r="I135" s="12" t="s">
        <v>137</v>
      </c>
      <c r="J135" s="12" t="s">
        <v>10</v>
      </c>
      <c r="K135" s="2" t="str">
        <f t="shared" si="4"/>
        <v>9</v>
      </c>
    </row>
    <row r="136" spans="1:11" x14ac:dyDescent="0.4">
      <c r="A136" s="12"/>
      <c r="B136" s="12" t="s">
        <v>1182</v>
      </c>
      <c r="C136" s="12" t="s">
        <v>1181</v>
      </c>
      <c r="D136" s="12" t="s">
        <v>35</v>
      </c>
      <c r="E136" s="12" t="s">
        <v>139</v>
      </c>
      <c r="F136" s="13">
        <v>913.6</v>
      </c>
      <c r="G136" s="12" t="s">
        <v>153</v>
      </c>
      <c r="H136" s="12">
        <v>1400</v>
      </c>
      <c r="I136" s="12" t="s">
        <v>137</v>
      </c>
      <c r="J136" s="12" t="s">
        <v>10</v>
      </c>
      <c r="K136" s="2" t="str">
        <f t="shared" si="4"/>
        <v>9</v>
      </c>
    </row>
    <row r="137" spans="1:11" x14ac:dyDescent="0.4">
      <c r="A137" s="12"/>
      <c r="B137" s="12" t="s">
        <v>1333</v>
      </c>
      <c r="C137" s="12" t="s">
        <v>1332</v>
      </c>
      <c r="D137" s="12" t="s">
        <v>1445</v>
      </c>
      <c r="E137" s="12" t="s">
        <v>105</v>
      </c>
      <c r="F137" s="13">
        <v>913.6</v>
      </c>
      <c r="G137" s="12" t="s">
        <v>1452</v>
      </c>
      <c r="H137" s="14">
        <v>1600</v>
      </c>
      <c r="I137" s="12" t="s">
        <v>100</v>
      </c>
      <c r="J137" s="12" t="s">
        <v>10</v>
      </c>
      <c r="K137" s="2" t="str">
        <f t="shared" si="4"/>
        <v>9</v>
      </c>
    </row>
    <row r="138" spans="1:11" x14ac:dyDescent="0.4">
      <c r="A138" s="12"/>
      <c r="B138" s="12" t="s">
        <v>1351</v>
      </c>
      <c r="C138" s="12" t="s">
        <v>1350</v>
      </c>
      <c r="D138" s="12" t="s">
        <v>66</v>
      </c>
      <c r="E138" s="12" t="s">
        <v>105</v>
      </c>
      <c r="F138" s="13">
        <v>913.6</v>
      </c>
      <c r="G138" s="12" t="s">
        <v>1441</v>
      </c>
      <c r="H138" s="14">
        <v>1300</v>
      </c>
      <c r="I138" s="12" t="s">
        <v>136</v>
      </c>
      <c r="J138" s="12" t="s">
        <v>10</v>
      </c>
      <c r="K138" s="2" t="str">
        <f t="shared" si="4"/>
        <v>9</v>
      </c>
    </row>
    <row r="139" spans="1:11" x14ac:dyDescent="0.4">
      <c r="A139" s="12"/>
      <c r="B139" s="12" t="s">
        <v>1236</v>
      </c>
      <c r="C139" s="12" t="s">
        <v>1235</v>
      </c>
      <c r="D139" s="12" t="s">
        <v>220</v>
      </c>
      <c r="E139" s="12" t="s">
        <v>1203</v>
      </c>
      <c r="F139" s="13">
        <v>913.6</v>
      </c>
      <c r="G139" s="12" t="s">
        <v>1572</v>
      </c>
      <c r="H139" s="14">
        <v>1200</v>
      </c>
      <c r="I139" s="12" t="s">
        <v>322</v>
      </c>
      <c r="J139" s="12" t="s">
        <v>203</v>
      </c>
      <c r="K139" s="2" t="str">
        <f t="shared" si="4"/>
        <v>9</v>
      </c>
    </row>
    <row r="140" spans="1:11" x14ac:dyDescent="0.4">
      <c r="A140" s="12"/>
      <c r="B140" s="12" t="s">
        <v>316</v>
      </c>
      <c r="C140" s="12" t="s">
        <v>134</v>
      </c>
      <c r="D140" s="12" t="s">
        <v>87</v>
      </c>
      <c r="E140" s="12" t="s">
        <v>27</v>
      </c>
      <c r="F140" s="13">
        <v>913.6</v>
      </c>
      <c r="G140" s="12" t="s">
        <v>1349</v>
      </c>
      <c r="H140" s="12">
        <v>1800</v>
      </c>
      <c r="I140" s="12" t="s">
        <v>44</v>
      </c>
      <c r="J140" s="12" t="s">
        <v>10</v>
      </c>
      <c r="K140" s="2" t="str">
        <f t="shared" si="4"/>
        <v>9</v>
      </c>
    </row>
    <row r="141" spans="1:11" x14ac:dyDescent="0.4">
      <c r="A141" s="12" t="s">
        <v>1219</v>
      </c>
      <c r="B141" s="12" t="s">
        <v>1218</v>
      </c>
      <c r="C141" s="12" t="s">
        <v>1217</v>
      </c>
      <c r="D141" s="12" t="s">
        <v>26</v>
      </c>
      <c r="E141" s="12" t="s">
        <v>27</v>
      </c>
      <c r="F141" s="13">
        <v>913.6</v>
      </c>
      <c r="G141" s="12" t="s">
        <v>157</v>
      </c>
      <c r="H141" s="12">
        <v>1500</v>
      </c>
      <c r="I141" s="12" t="s">
        <v>129</v>
      </c>
      <c r="J141" s="12" t="s">
        <v>10</v>
      </c>
      <c r="K141" s="2" t="str">
        <f t="shared" si="4"/>
        <v>9</v>
      </c>
    </row>
    <row r="142" spans="1:11" x14ac:dyDescent="0.4">
      <c r="A142" s="12" t="s">
        <v>154</v>
      </c>
      <c r="B142" s="12" t="s">
        <v>155</v>
      </c>
      <c r="C142" s="12" t="s">
        <v>156</v>
      </c>
      <c r="D142" s="12" t="s">
        <v>26</v>
      </c>
      <c r="E142" s="12" t="s">
        <v>27</v>
      </c>
      <c r="F142" s="13">
        <v>913.6</v>
      </c>
      <c r="G142" s="12" t="s">
        <v>1346</v>
      </c>
      <c r="H142" s="12">
        <v>1500</v>
      </c>
      <c r="I142" s="12" t="s">
        <v>129</v>
      </c>
      <c r="J142" s="12" t="s">
        <v>10</v>
      </c>
      <c r="K142" s="2" t="str">
        <f t="shared" si="4"/>
        <v>9</v>
      </c>
    </row>
    <row r="143" spans="1:11" x14ac:dyDescent="0.4">
      <c r="A143" s="12" t="s">
        <v>154</v>
      </c>
      <c r="B143" s="12" t="s">
        <v>1348</v>
      </c>
      <c r="C143" s="12" t="s">
        <v>1347</v>
      </c>
      <c r="D143" s="12" t="s">
        <v>26</v>
      </c>
      <c r="E143" s="12" t="s">
        <v>27</v>
      </c>
      <c r="F143" s="13">
        <v>913.6</v>
      </c>
      <c r="G143" s="12" t="s">
        <v>1265</v>
      </c>
      <c r="H143" s="12">
        <v>1500</v>
      </c>
      <c r="I143" s="12" t="s">
        <v>138</v>
      </c>
      <c r="J143" s="12" t="s">
        <v>10</v>
      </c>
      <c r="K143" s="2" t="str">
        <f t="shared" si="4"/>
        <v>9</v>
      </c>
    </row>
    <row r="144" spans="1:11" x14ac:dyDescent="0.4">
      <c r="A144" s="12"/>
      <c r="B144" s="12" t="s">
        <v>1130</v>
      </c>
      <c r="C144" s="12" t="s">
        <v>1129</v>
      </c>
      <c r="D144" s="12" t="s">
        <v>22</v>
      </c>
      <c r="E144" s="12" t="s">
        <v>27</v>
      </c>
      <c r="F144" s="13">
        <v>913.6</v>
      </c>
      <c r="G144" s="12" t="s">
        <v>1317</v>
      </c>
      <c r="H144" s="12">
        <v>1600</v>
      </c>
      <c r="I144" s="12" t="s">
        <v>73</v>
      </c>
      <c r="J144" s="12" t="s">
        <v>10</v>
      </c>
      <c r="K144" s="2" t="str">
        <f t="shared" si="4"/>
        <v>9</v>
      </c>
    </row>
    <row r="145" spans="1:11" x14ac:dyDescent="0.4">
      <c r="A145" s="12" t="s">
        <v>47</v>
      </c>
      <c r="B145" s="12" t="s">
        <v>53</v>
      </c>
      <c r="C145" s="12" t="s">
        <v>54</v>
      </c>
      <c r="D145" s="12" t="s">
        <v>220</v>
      </c>
      <c r="E145" s="12" t="s">
        <v>564</v>
      </c>
      <c r="F145" s="13">
        <v>913.6</v>
      </c>
      <c r="G145" s="12" t="s">
        <v>1204</v>
      </c>
      <c r="H145" s="12">
        <v>1500</v>
      </c>
      <c r="I145" s="12" t="s">
        <v>571</v>
      </c>
      <c r="J145" s="12" t="s">
        <v>203</v>
      </c>
      <c r="K145" s="2" t="str">
        <f t="shared" si="4"/>
        <v>9</v>
      </c>
    </row>
    <row r="146" spans="1:11" x14ac:dyDescent="0.4">
      <c r="A146" s="12"/>
      <c r="B146" s="12" t="s">
        <v>1261</v>
      </c>
      <c r="C146" s="12" t="s">
        <v>1260</v>
      </c>
      <c r="D146" s="12" t="s">
        <v>220</v>
      </c>
      <c r="E146" s="12" t="s">
        <v>569</v>
      </c>
      <c r="F146" s="13">
        <v>913.6</v>
      </c>
      <c r="G146" s="12" t="s">
        <v>1574</v>
      </c>
      <c r="H146" s="14">
        <v>1500</v>
      </c>
      <c r="I146" s="12" t="s">
        <v>41</v>
      </c>
      <c r="J146" s="12" t="s">
        <v>203</v>
      </c>
      <c r="K146" s="2" t="str">
        <f t="shared" si="4"/>
        <v>9</v>
      </c>
    </row>
    <row r="147" spans="1:11" x14ac:dyDescent="0.4">
      <c r="A147" s="12"/>
      <c r="B147" s="12" t="s">
        <v>1508</v>
      </c>
      <c r="C147" s="12" t="s">
        <v>1509</v>
      </c>
      <c r="D147" s="12" t="s">
        <v>26</v>
      </c>
      <c r="E147" s="12" t="s">
        <v>11</v>
      </c>
      <c r="F147" s="13">
        <v>913.6</v>
      </c>
      <c r="G147" s="12" t="s">
        <v>1320</v>
      </c>
      <c r="H147" s="12">
        <v>1500</v>
      </c>
      <c r="I147" s="12" t="s">
        <v>231</v>
      </c>
      <c r="J147" s="12" t="s">
        <v>10</v>
      </c>
      <c r="K147" s="2" t="str">
        <f t="shared" si="4"/>
        <v>9</v>
      </c>
    </row>
    <row r="148" spans="1:11" x14ac:dyDescent="0.4">
      <c r="A148" s="12"/>
      <c r="B148" s="12" t="s">
        <v>102</v>
      </c>
      <c r="C148" s="12" t="s">
        <v>103</v>
      </c>
      <c r="D148" s="12" t="s">
        <v>18</v>
      </c>
      <c r="E148" s="12" t="s">
        <v>867</v>
      </c>
      <c r="F148" s="13">
        <v>913.68</v>
      </c>
      <c r="G148" s="12" t="s">
        <v>1197</v>
      </c>
      <c r="H148" s="12">
        <v>1600</v>
      </c>
      <c r="I148" s="12" t="s">
        <v>141</v>
      </c>
      <c r="J148" s="12" t="s">
        <v>203</v>
      </c>
      <c r="K148" s="2" t="str">
        <f t="shared" si="4"/>
        <v>9</v>
      </c>
    </row>
    <row r="149" spans="1:11" x14ac:dyDescent="0.4">
      <c r="A149" s="12"/>
      <c r="B149" s="12" t="s">
        <v>185</v>
      </c>
      <c r="C149" s="12" t="s">
        <v>186</v>
      </c>
      <c r="D149" s="12" t="s">
        <v>31</v>
      </c>
      <c r="E149" s="12" t="s">
        <v>347</v>
      </c>
      <c r="F149" s="13">
        <v>916</v>
      </c>
      <c r="G149" s="12" t="s">
        <v>1180</v>
      </c>
      <c r="H149" s="12">
        <v>1800</v>
      </c>
      <c r="I149" s="12" t="s">
        <v>68</v>
      </c>
      <c r="J149" s="12" t="s">
        <v>203</v>
      </c>
      <c r="K149" s="2" t="str">
        <f t="shared" si="4"/>
        <v>9</v>
      </c>
    </row>
    <row r="150" spans="1:11" x14ac:dyDescent="0.4">
      <c r="A150" s="12"/>
      <c r="B150" s="12" t="s">
        <v>1497</v>
      </c>
      <c r="C150" s="12" t="s">
        <v>1498</v>
      </c>
      <c r="D150" s="12" t="s">
        <v>22</v>
      </c>
      <c r="E150" s="12" t="s">
        <v>1253</v>
      </c>
      <c r="F150" s="13">
        <v>931.7</v>
      </c>
      <c r="G150" s="12" t="s">
        <v>1455</v>
      </c>
      <c r="H150" s="14">
        <v>1800</v>
      </c>
      <c r="I150" s="12" t="s">
        <v>81</v>
      </c>
      <c r="J150" s="12" t="s">
        <v>10</v>
      </c>
      <c r="K150" s="2" t="str">
        <f t="shared" si="4"/>
        <v>9</v>
      </c>
    </row>
    <row r="151" spans="1:11" x14ac:dyDescent="0.4">
      <c r="A151" s="12"/>
      <c r="B151" s="12" t="s">
        <v>1239</v>
      </c>
      <c r="C151" s="12" t="s">
        <v>1238</v>
      </c>
      <c r="D151" s="12" t="s">
        <v>26</v>
      </c>
      <c r="E151" s="12" t="s">
        <v>114</v>
      </c>
      <c r="F151" s="13">
        <v>933.6</v>
      </c>
      <c r="G151" s="12" t="s">
        <v>1496</v>
      </c>
      <c r="H151" s="14">
        <v>1800</v>
      </c>
      <c r="I151" s="12" t="s">
        <v>76</v>
      </c>
      <c r="J151" s="12" t="s">
        <v>203</v>
      </c>
      <c r="K151" s="2" t="str">
        <f t="shared" si="4"/>
        <v>9</v>
      </c>
    </row>
    <row r="152" spans="1:11" x14ac:dyDescent="0.4">
      <c r="A152" s="12"/>
      <c r="B152" s="12" t="s">
        <v>1356</v>
      </c>
      <c r="C152" s="12" t="s">
        <v>1292</v>
      </c>
      <c r="D152" s="12" t="s">
        <v>31</v>
      </c>
      <c r="E152" s="12" t="s">
        <v>227</v>
      </c>
      <c r="F152" s="13">
        <v>933.7</v>
      </c>
      <c r="G152" s="12" t="s">
        <v>228</v>
      </c>
      <c r="H152" s="12">
        <v>1600</v>
      </c>
      <c r="I152" s="12" t="s">
        <v>229</v>
      </c>
      <c r="J152" s="12" t="s">
        <v>203</v>
      </c>
      <c r="K152" s="2" t="str">
        <f t="shared" si="4"/>
        <v>9</v>
      </c>
    </row>
    <row r="153" spans="1:11" x14ac:dyDescent="0.4">
      <c r="A153" s="12"/>
      <c r="B153" s="12" t="s">
        <v>1327</v>
      </c>
      <c r="C153" s="12" t="s">
        <v>1326</v>
      </c>
      <c r="D153" s="12" t="s">
        <v>220</v>
      </c>
      <c r="E153" s="12" t="s">
        <v>268</v>
      </c>
      <c r="F153" s="13">
        <v>933.7</v>
      </c>
      <c r="G153" s="12" t="s">
        <v>269</v>
      </c>
      <c r="H153" s="12">
        <v>1700</v>
      </c>
      <c r="I153" s="12" t="s">
        <v>270</v>
      </c>
      <c r="J153" s="12" t="s">
        <v>203</v>
      </c>
      <c r="K153" s="2" t="str">
        <f t="shared" si="4"/>
        <v>9</v>
      </c>
    </row>
    <row r="154" spans="1:11" x14ac:dyDescent="0.4">
      <c r="A154" s="12" t="s">
        <v>1167</v>
      </c>
      <c r="B154" s="12" t="s">
        <v>1166</v>
      </c>
      <c r="C154" s="12" t="s">
        <v>1125</v>
      </c>
      <c r="D154" s="12" t="s">
        <v>87</v>
      </c>
      <c r="E154" s="12" t="s">
        <v>250</v>
      </c>
      <c r="F154" s="13">
        <v>933.7</v>
      </c>
      <c r="G154" s="12" t="s">
        <v>251</v>
      </c>
      <c r="H154" s="12">
        <v>1700</v>
      </c>
      <c r="I154" s="12" t="s">
        <v>252</v>
      </c>
      <c r="J154" s="12" t="s">
        <v>203</v>
      </c>
      <c r="K154" s="2" t="str">
        <f t="shared" si="4"/>
        <v>9</v>
      </c>
    </row>
    <row r="155" spans="1:11" x14ac:dyDescent="0.4">
      <c r="A155" s="12"/>
      <c r="B155" s="12" t="s">
        <v>1539</v>
      </c>
      <c r="C155" s="12" t="s">
        <v>1540</v>
      </c>
      <c r="D155" s="12" t="s">
        <v>1449</v>
      </c>
      <c r="E155" s="12" t="s">
        <v>27</v>
      </c>
      <c r="F155" s="13">
        <v>933.7</v>
      </c>
      <c r="G155" s="12" t="s">
        <v>1464</v>
      </c>
      <c r="H155" s="14">
        <v>1800</v>
      </c>
      <c r="I155" s="12" t="s">
        <v>46</v>
      </c>
      <c r="J155" s="12" t="s">
        <v>10</v>
      </c>
      <c r="K155" s="2" t="str">
        <f t="shared" si="4"/>
        <v>9</v>
      </c>
    </row>
    <row r="156" spans="1:11" x14ac:dyDescent="0.4">
      <c r="A156" s="12"/>
      <c r="B156" s="12" t="s">
        <v>1126</v>
      </c>
      <c r="C156" s="12" t="s">
        <v>1125</v>
      </c>
      <c r="D156" s="12" t="s">
        <v>177</v>
      </c>
      <c r="E156" s="12" t="s">
        <v>127</v>
      </c>
      <c r="F156" s="13">
        <v>933.7</v>
      </c>
      <c r="G156" s="12" t="s">
        <v>178</v>
      </c>
      <c r="H156" s="12">
        <v>2300</v>
      </c>
      <c r="I156" s="12" t="s">
        <v>108</v>
      </c>
      <c r="J156" s="12" t="s">
        <v>10</v>
      </c>
      <c r="K156" s="2" t="str">
        <f t="shared" si="4"/>
        <v>9</v>
      </c>
    </row>
    <row r="157" spans="1:11" x14ac:dyDescent="0.4">
      <c r="A157" s="12" t="s">
        <v>1500</v>
      </c>
      <c r="B157" s="12" t="s">
        <v>1501</v>
      </c>
      <c r="C157" s="12" t="s">
        <v>1502</v>
      </c>
      <c r="D157" s="12" t="s">
        <v>179</v>
      </c>
      <c r="E157" s="12" t="s">
        <v>27</v>
      </c>
      <c r="F157" s="13">
        <v>933.7</v>
      </c>
      <c r="G157" s="12" t="s">
        <v>1461</v>
      </c>
      <c r="H157" s="14">
        <v>1800</v>
      </c>
      <c r="I157" s="12" t="s">
        <v>99</v>
      </c>
      <c r="J157" s="12" t="s">
        <v>10</v>
      </c>
      <c r="K157" s="2" t="str">
        <f t="shared" si="4"/>
        <v>9</v>
      </c>
    </row>
    <row r="158" spans="1:11" x14ac:dyDescent="0.4">
      <c r="A158" s="12" t="s">
        <v>1487</v>
      </c>
      <c r="B158" s="12" t="s">
        <v>1488</v>
      </c>
      <c r="C158" s="12" t="s">
        <v>1489</v>
      </c>
      <c r="D158" s="12" t="s">
        <v>66</v>
      </c>
      <c r="E158" s="12" t="s">
        <v>27</v>
      </c>
      <c r="F158" s="13">
        <v>933.7</v>
      </c>
      <c r="G158" s="12" t="s">
        <v>80</v>
      </c>
      <c r="H158" s="12">
        <v>1700</v>
      </c>
      <c r="I158" s="12" t="s">
        <v>81</v>
      </c>
      <c r="J158" s="12" t="s">
        <v>10</v>
      </c>
      <c r="K158" s="2" t="str">
        <f t="shared" si="4"/>
        <v>9</v>
      </c>
    </row>
    <row r="159" spans="1:11" x14ac:dyDescent="0.4">
      <c r="A159" s="12"/>
      <c r="B159" s="12" t="s">
        <v>1267</v>
      </c>
      <c r="C159" s="12" t="s">
        <v>1266</v>
      </c>
      <c r="D159" s="12" t="s">
        <v>183</v>
      </c>
      <c r="E159" s="12" t="s">
        <v>127</v>
      </c>
      <c r="F159" s="13">
        <v>933.7</v>
      </c>
      <c r="G159" s="12" t="s">
        <v>184</v>
      </c>
      <c r="H159" s="12">
        <v>1700</v>
      </c>
      <c r="I159" s="12" t="s">
        <v>100</v>
      </c>
      <c r="J159" s="12" t="s">
        <v>10</v>
      </c>
      <c r="K159" s="2" t="str">
        <f t="shared" si="4"/>
        <v>9</v>
      </c>
    </row>
    <row r="160" spans="1:11" x14ac:dyDescent="0.4">
      <c r="A160" s="12"/>
      <c r="B160" s="12" t="s">
        <v>271</v>
      </c>
      <c r="C160" s="12" t="s">
        <v>272</v>
      </c>
      <c r="D160" s="12" t="s">
        <v>87</v>
      </c>
      <c r="E160" s="12" t="s">
        <v>1380</v>
      </c>
      <c r="F160" s="13">
        <v>933.7</v>
      </c>
      <c r="G160" s="12" t="s">
        <v>1458</v>
      </c>
      <c r="H160" s="14">
        <v>1200</v>
      </c>
      <c r="I160" s="12" t="s">
        <v>113</v>
      </c>
      <c r="J160" s="12" t="s">
        <v>10</v>
      </c>
      <c r="K160" s="2" t="str">
        <f t="shared" si="4"/>
        <v>9</v>
      </c>
    </row>
    <row r="161" spans="1:11" x14ac:dyDescent="0.4">
      <c r="A161" s="12"/>
      <c r="B161" s="12" t="s">
        <v>1362</v>
      </c>
      <c r="C161" s="12" t="s">
        <v>1361</v>
      </c>
      <c r="D161" s="12"/>
      <c r="E161" s="12"/>
      <c r="F161" s="13">
        <v>933.7</v>
      </c>
      <c r="G161" s="12" t="s">
        <v>174</v>
      </c>
      <c r="H161" s="12">
        <v>2000</v>
      </c>
      <c r="I161" s="12" t="s">
        <v>12</v>
      </c>
      <c r="J161" s="12" t="s">
        <v>10</v>
      </c>
      <c r="K161" s="2" t="str">
        <f t="shared" si="4"/>
        <v>9</v>
      </c>
    </row>
    <row r="162" spans="1:11" x14ac:dyDescent="0.4">
      <c r="A162" s="12"/>
      <c r="B162" s="12" t="s">
        <v>1319</v>
      </c>
      <c r="C162" s="12" t="s">
        <v>1318</v>
      </c>
      <c r="D162" s="12" t="s">
        <v>220</v>
      </c>
      <c r="E162" s="12" t="s">
        <v>338</v>
      </c>
      <c r="F162" s="13">
        <v>933.7</v>
      </c>
      <c r="G162" s="12" t="s">
        <v>1259</v>
      </c>
      <c r="H162" s="12">
        <v>1200</v>
      </c>
      <c r="I162" s="12" t="s">
        <v>48</v>
      </c>
      <c r="J162" s="12" t="s">
        <v>10</v>
      </c>
      <c r="K162" s="2" t="str">
        <f t="shared" ref="K162:K174" si="5">LEFT(F162)</f>
        <v>9</v>
      </c>
    </row>
    <row r="163" spans="1:11" x14ac:dyDescent="0.4">
      <c r="A163" s="12"/>
      <c r="B163" s="12" t="s">
        <v>286</v>
      </c>
      <c r="C163" s="12" t="s">
        <v>287</v>
      </c>
      <c r="D163" s="12" t="s">
        <v>220</v>
      </c>
      <c r="E163" s="12" t="s">
        <v>422</v>
      </c>
      <c r="F163" s="13">
        <v>933.7</v>
      </c>
      <c r="G163" s="12" t="s">
        <v>1510</v>
      </c>
      <c r="H163" s="14">
        <v>1600</v>
      </c>
      <c r="I163" s="12" t="s">
        <v>48</v>
      </c>
      <c r="J163" s="12" t="s">
        <v>203</v>
      </c>
      <c r="K163" s="2" t="str">
        <f t="shared" si="5"/>
        <v>9</v>
      </c>
    </row>
    <row r="164" spans="1:11" x14ac:dyDescent="0.4">
      <c r="A164" s="12"/>
      <c r="B164" s="12" t="s">
        <v>325</v>
      </c>
      <c r="C164" s="12" t="s">
        <v>326</v>
      </c>
      <c r="D164" s="12" t="s">
        <v>104</v>
      </c>
      <c r="E164" s="12" t="s">
        <v>105</v>
      </c>
      <c r="F164" s="13">
        <v>933.7</v>
      </c>
      <c r="G164" s="12" t="s">
        <v>106</v>
      </c>
      <c r="H164" s="12">
        <v>2100</v>
      </c>
      <c r="I164" s="12" t="s">
        <v>107</v>
      </c>
      <c r="J164" s="12" t="s">
        <v>10</v>
      </c>
      <c r="K164" s="2" t="str">
        <f t="shared" si="5"/>
        <v>9</v>
      </c>
    </row>
    <row r="165" spans="1:11" x14ac:dyDescent="0.4">
      <c r="A165" s="12"/>
      <c r="B165" s="12" t="s">
        <v>1579</v>
      </c>
      <c r="C165" s="12" t="s">
        <v>1076</v>
      </c>
      <c r="D165" s="12" t="s">
        <v>31</v>
      </c>
      <c r="E165" s="12" t="s">
        <v>1580</v>
      </c>
      <c r="F165" s="13">
        <v>933.7</v>
      </c>
      <c r="G165" s="12" t="s">
        <v>1581</v>
      </c>
      <c r="H165" s="14">
        <v>2500</v>
      </c>
      <c r="I165" s="12" t="s">
        <v>289</v>
      </c>
      <c r="J165" s="12" t="s">
        <v>203</v>
      </c>
      <c r="K165" s="2" t="str">
        <f t="shared" si="5"/>
        <v>9</v>
      </c>
    </row>
    <row r="166" spans="1:11" x14ac:dyDescent="0.4">
      <c r="A166" s="12"/>
      <c r="B166" s="12" t="s">
        <v>1524</v>
      </c>
      <c r="C166" s="12" t="s">
        <v>1525</v>
      </c>
      <c r="D166" s="12" t="s">
        <v>87</v>
      </c>
      <c r="E166" s="12" t="s">
        <v>57</v>
      </c>
      <c r="F166" s="13">
        <v>943.6</v>
      </c>
      <c r="G166" s="12" t="s">
        <v>187</v>
      </c>
      <c r="H166" s="12">
        <v>2000</v>
      </c>
      <c r="I166" s="12" t="s">
        <v>107</v>
      </c>
      <c r="J166" s="12" t="s">
        <v>10</v>
      </c>
      <c r="K166" s="2" t="str">
        <f t="shared" si="5"/>
        <v>9</v>
      </c>
    </row>
    <row r="167" spans="1:11" x14ac:dyDescent="0.4">
      <c r="A167" s="12"/>
      <c r="B167" s="12" t="s">
        <v>1304</v>
      </c>
      <c r="C167" s="12"/>
      <c r="D167" s="12" t="s">
        <v>87</v>
      </c>
      <c r="E167" s="12" t="s">
        <v>1311</v>
      </c>
      <c r="F167" s="13">
        <v>943.7</v>
      </c>
      <c r="G167" s="12" t="s">
        <v>1310</v>
      </c>
      <c r="H167" s="12">
        <v>1400</v>
      </c>
      <c r="I167" s="12" t="s">
        <v>46</v>
      </c>
      <c r="J167" s="12" t="s">
        <v>10</v>
      </c>
      <c r="K167" s="2" t="str">
        <f t="shared" si="5"/>
        <v>9</v>
      </c>
    </row>
    <row r="168" spans="1:11" x14ac:dyDescent="0.4">
      <c r="A168" s="12"/>
      <c r="B168" s="12" t="s">
        <v>1075</v>
      </c>
      <c r="C168" s="12" t="s">
        <v>1074</v>
      </c>
      <c r="D168" s="12" t="s">
        <v>87</v>
      </c>
      <c r="E168" s="12" t="s">
        <v>14</v>
      </c>
      <c r="F168" s="13">
        <v>949.33</v>
      </c>
      <c r="G168" s="12" t="s">
        <v>190</v>
      </c>
      <c r="H168" s="12">
        <v>1700</v>
      </c>
      <c r="I168" s="12" t="s">
        <v>15</v>
      </c>
      <c r="J168" s="12" t="s">
        <v>10</v>
      </c>
      <c r="K168" s="2" t="str">
        <f t="shared" si="5"/>
        <v>9</v>
      </c>
    </row>
    <row r="169" spans="1:11" x14ac:dyDescent="0.4">
      <c r="A169" s="12"/>
      <c r="B169" s="12" t="s">
        <v>1206</v>
      </c>
      <c r="C169" s="12" t="s">
        <v>1205</v>
      </c>
      <c r="D169" s="12" t="s">
        <v>220</v>
      </c>
      <c r="E169" s="12" t="s">
        <v>83</v>
      </c>
      <c r="F169" s="13">
        <v>949.33</v>
      </c>
      <c r="G169" s="12" t="s">
        <v>1234</v>
      </c>
      <c r="H169" s="12">
        <v>1800</v>
      </c>
      <c r="I169" s="12" t="s">
        <v>44</v>
      </c>
      <c r="J169" s="12" t="s">
        <v>203</v>
      </c>
      <c r="K169" s="2" t="str">
        <f t="shared" si="5"/>
        <v>9</v>
      </c>
    </row>
    <row r="170" spans="1:11" x14ac:dyDescent="0.4">
      <c r="A170" s="12"/>
      <c r="B170" s="12" t="s">
        <v>1527</v>
      </c>
      <c r="C170" s="12" t="s">
        <v>1528</v>
      </c>
      <c r="D170" s="12" t="s">
        <v>13</v>
      </c>
      <c r="E170" s="12" t="s">
        <v>193</v>
      </c>
      <c r="F170" s="13">
        <v>949.83</v>
      </c>
      <c r="G170" s="12" t="s">
        <v>194</v>
      </c>
      <c r="H170" s="12">
        <v>2000</v>
      </c>
      <c r="I170" s="12" t="s">
        <v>43</v>
      </c>
      <c r="J170" s="12" t="s">
        <v>10</v>
      </c>
      <c r="K170" s="2" t="str">
        <f t="shared" si="5"/>
        <v>9</v>
      </c>
    </row>
    <row r="171" spans="1:11" x14ac:dyDescent="0.4">
      <c r="A171" s="12"/>
      <c r="B171" s="12" t="s">
        <v>1394</v>
      </c>
      <c r="C171" s="12" t="s">
        <v>1395</v>
      </c>
      <c r="D171" s="12" t="s">
        <v>1467</v>
      </c>
      <c r="E171" s="12" t="s">
        <v>27</v>
      </c>
      <c r="F171" s="13">
        <v>953.7</v>
      </c>
      <c r="G171" s="12" t="s">
        <v>1468</v>
      </c>
      <c r="H171" s="14">
        <v>1800</v>
      </c>
      <c r="I171" s="12" t="s">
        <v>216</v>
      </c>
      <c r="J171" s="12" t="s">
        <v>10</v>
      </c>
      <c r="K171" s="2" t="str">
        <f t="shared" si="5"/>
        <v>9</v>
      </c>
    </row>
    <row r="172" spans="1:11" x14ac:dyDescent="0.4">
      <c r="A172" s="12"/>
      <c r="B172" s="12" t="s">
        <v>1573</v>
      </c>
      <c r="C172" s="12" t="s">
        <v>245</v>
      </c>
      <c r="D172" s="12" t="s">
        <v>198</v>
      </c>
      <c r="E172" s="12" t="s">
        <v>57</v>
      </c>
      <c r="F172" s="13">
        <v>953.7</v>
      </c>
      <c r="G172" s="12" t="s">
        <v>199</v>
      </c>
      <c r="H172" s="12">
        <v>1500</v>
      </c>
      <c r="I172" s="12" t="s">
        <v>28</v>
      </c>
      <c r="J172" s="12" t="s">
        <v>10</v>
      </c>
      <c r="K172" s="2" t="str">
        <f t="shared" si="5"/>
        <v>9</v>
      </c>
    </row>
    <row r="173" spans="1:11" x14ac:dyDescent="0.4">
      <c r="A173" s="12"/>
      <c r="B173" s="12" t="s">
        <v>1469</v>
      </c>
      <c r="C173" s="12" t="s">
        <v>1470</v>
      </c>
      <c r="D173" s="12" t="s">
        <v>66</v>
      </c>
      <c r="E173" s="12" t="s">
        <v>57</v>
      </c>
      <c r="F173" s="13">
        <v>953.7</v>
      </c>
      <c r="G173" s="12" t="s">
        <v>202</v>
      </c>
      <c r="H173" s="12">
        <v>1800</v>
      </c>
      <c r="I173" s="12" t="s">
        <v>45</v>
      </c>
      <c r="J173" s="12" t="s">
        <v>10</v>
      </c>
      <c r="K173" s="2" t="str">
        <f t="shared" si="5"/>
        <v>9</v>
      </c>
    </row>
    <row r="174" spans="1:11" x14ac:dyDescent="0.4">
      <c r="A174" s="12"/>
      <c r="B174" s="12" t="s">
        <v>237</v>
      </c>
      <c r="C174" s="12" t="s">
        <v>238</v>
      </c>
      <c r="D174" s="12" t="s">
        <v>31</v>
      </c>
      <c r="E174" s="12" t="s">
        <v>795</v>
      </c>
      <c r="F174" s="13">
        <v>989.2</v>
      </c>
      <c r="G174" s="12" t="s">
        <v>1499</v>
      </c>
      <c r="H174" s="14">
        <v>1600</v>
      </c>
      <c r="I174" s="12" t="s">
        <v>467</v>
      </c>
      <c r="J174" s="12" t="s">
        <v>203</v>
      </c>
      <c r="K174" s="2" t="str">
        <f t="shared" si="5"/>
        <v>9</v>
      </c>
    </row>
    <row r="175" spans="1:11" x14ac:dyDescent="0.4">
      <c r="I175" s="5"/>
    </row>
    <row r="176" spans="1:11" x14ac:dyDescent="0.4">
      <c r="I176" s="5"/>
    </row>
    <row r="177" spans="9:17" x14ac:dyDescent="0.4">
      <c r="I177" s="5"/>
    </row>
    <row r="178" spans="9:17" x14ac:dyDescent="0.4">
      <c r="I178" s="5"/>
    </row>
    <row r="179" spans="9:17" x14ac:dyDescent="0.4">
      <c r="I179" s="5"/>
    </row>
    <row r="182" spans="9:17" x14ac:dyDescent="0.4">
      <c r="L182" s="20" t="s">
        <v>15</v>
      </c>
      <c r="M182" s="20">
        <f>COUNTIF($I$2:$I$297,"BL出版")</f>
        <v>3</v>
      </c>
      <c r="N182" s="20"/>
      <c r="O182" s="21" t="s">
        <v>1944</v>
      </c>
      <c r="P182" s="21" t="s">
        <v>1945</v>
      </c>
      <c r="Q182" s="21" t="s">
        <v>1946</v>
      </c>
    </row>
    <row r="183" spans="9:17" x14ac:dyDescent="0.4">
      <c r="L183" s="20" t="s">
        <v>84</v>
      </c>
      <c r="M183" s="20">
        <f>COUNTIF($I$2:$I$297,"Gakken")</f>
        <v>3</v>
      </c>
      <c r="N183" s="20"/>
      <c r="O183" s="20" t="s">
        <v>1934</v>
      </c>
      <c r="P183" s="20">
        <f>COUNTIF($K$2:$K$178,"0")</f>
        <v>3</v>
      </c>
      <c r="Q183" s="22">
        <f>P183/$P$194</f>
        <v>1.7341040462427744E-2</v>
      </c>
    </row>
    <row r="184" spans="9:17" x14ac:dyDescent="0.4">
      <c r="L184" s="20" t="s">
        <v>216</v>
      </c>
      <c r="M184" s="20">
        <f>COUNTIF($I$2:$I$297,"KADOKAWA")</f>
        <v>3</v>
      </c>
      <c r="N184" s="20"/>
      <c r="O184" s="20" t="s">
        <v>1933</v>
      </c>
      <c r="P184" s="20">
        <f>COUNTIF($K$2:$K$178,"1")</f>
        <v>5</v>
      </c>
      <c r="Q184" s="22">
        <f t="shared" ref="Q184:Q192" si="6">P184/$P$194</f>
        <v>2.8901734104046242E-2</v>
      </c>
    </row>
    <row r="185" spans="9:17" x14ac:dyDescent="0.4">
      <c r="L185" s="20" t="s">
        <v>476</v>
      </c>
      <c r="M185" s="20">
        <f>COUNTIF($I$2:$I$297,"NHK出版")</f>
        <v>1</v>
      </c>
      <c r="N185" s="20"/>
      <c r="O185" s="20" t="s">
        <v>1935</v>
      </c>
      <c r="P185" s="20">
        <f>COUNTIF($K$2:$K$178,"2")</f>
        <v>11</v>
      </c>
      <c r="Q185" s="22">
        <f t="shared" si="6"/>
        <v>6.358381502890173E-2</v>
      </c>
    </row>
    <row r="186" spans="9:17" x14ac:dyDescent="0.4">
      <c r="L186" s="20" t="s">
        <v>410</v>
      </c>
      <c r="M186" s="20">
        <f>COUNTIF($I$2:$I$297,"ＷＡＶＥ出版")</f>
        <v>0</v>
      </c>
      <c r="N186" s="20"/>
      <c r="O186" s="20" t="s">
        <v>1936</v>
      </c>
      <c r="P186" s="20">
        <f>COUNTIF($K$2:$K$178,"3")</f>
        <v>22</v>
      </c>
      <c r="Q186" s="22">
        <f t="shared" si="6"/>
        <v>0.12716763005780346</v>
      </c>
    </row>
    <row r="187" spans="9:17" x14ac:dyDescent="0.4">
      <c r="L187" s="20" t="s">
        <v>1965</v>
      </c>
      <c r="M187" s="20">
        <f>COUNTIF($I$2:$I$297,"PHP研究所")</f>
        <v>3</v>
      </c>
      <c r="N187" s="20"/>
      <c r="O187" s="20" t="s">
        <v>1937</v>
      </c>
      <c r="P187" s="20">
        <f>COUNTIF($K$2:$K$178,"4")</f>
        <v>33</v>
      </c>
      <c r="Q187" s="22">
        <f t="shared" si="6"/>
        <v>0.19075144508670519</v>
      </c>
    </row>
    <row r="188" spans="9:17" x14ac:dyDescent="0.4">
      <c r="L188" s="20" t="s">
        <v>145</v>
      </c>
      <c r="M188" s="20">
        <f>COUNTIF($I$2:$I$297,"あかね書房")</f>
        <v>3</v>
      </c>
      <c r="N188" s="20"/>
      <c r="O188" s="20" t="s">
        <v>1938</v>
      </c>
      <c r="P188" s="20">
        <f>COUNTIF($K$2:$K$178,"5")</f>
        <v>11</v>
      </c>
      <c r="Q188" s="22">
        <f t="shared" si="6"/>
        <v>6.358381502890173E-2</v>
      </c>
    </row>
    <row r="189" spans="9:17" x14ac:dyDescent="0.4">
      <c r="L189" s="20" t="s">
        <v>1963</v>
      </c>
      <c r="M189" s="20">
        <f>COUNTIF($I$2:$I$297,"あすなろ書房")</f>
        <v>3</v>
      </c>
      <c r="N189" s="20"/>
      <c r="O189" s="20" t="s">
        <v>1939</v>
      </c>
      <c r="P189" s="20">
        <f>COUNTIF($K$2:$K$178,"6")</f>
        <v>10</v>
      </c>
      <c r="Q189" s="22">
        <f t="shared" si="6"/>
        <v>5.7803468208092484E-2</v>
      </c>
    </row>
    <row r="190" spans="9:17" x14ac:dyDescent="0.4">
      <c r="L190" s="20" t="s">
        <v>25</v>
      </c>
      <c r="M190" s="20">
        <f>COUNTIF($I$2:$I$297,"アリス館")</f>
        <v>3</v>
      </c>
      <c r="N190" s="20"/>
      <c r="O190" s="20" t="s">
        <v>1940</v>
      </c>
      <c r="P190" s="20">
        <f>COUNTIF($K$2:$K$178,"7")</f>
        <v>14</v>
      </c>
      <c r="Q190" s="22">
        <f t="shared" si="6"/>
        <v>8.0924855491329481E-2</v>
      </c>
    </row>
    <row r="191" spans="9:17" x14ac:dyDescent="0.4">
      <c r="L191" s="20" t="s">
        <v>123</v>
      </c>
      <c r="M191" s="20">
        <f>COUNTIF($I$2:$I$297,"かもがわ出版")</f>
        <v>2</v>
      </c>
      <c r="N191" s="20"/>
      <c r="O191" s="20" t="s">
        <v>1941</v>
      </c>
      <c r="P191" s="20">
        <f>COUNTIF($K$2:$K$178,"8")</f>
        <v>5</v>
      </c>
      <c r="Q191" s="22">
        <f t="shared" si="6"/>
        <v>2.8901734104046242E-2</v>
      </c>
    </row>
    <row r="192" spans="9:17" x14ac:dyDescent="0.4">
      <c r="L192" s="20" t="s">
        <v>71</v>
      </c>
      <c r="M192" s="20">
        <f>COUNTIF($I$2:$I$297,"くもん出版")</f>
        <v>3</v>
      </c>
      <c r="N192" s="20"/>
      <c r="O192" s="20" t="s">
        <v>1942</v>
      </c>
      <c r="P192" s="20">
        <f>COUNTIF($K$2:$K$178,"9")</f>
        <v>59</v>
      </c>
      <c r="Q192" s="22">
        <f t="shared" si="6"/>
        <v>0.34104046242774566</v>
      </c>
    </row>
    <row r="193" spans="12:17" x14ac:dyDescent="0.4">
      <c r="L193" s="20" t="s">
        <v>43</v>
      </c>
      <c r="M193" s="20">
        <f>COUNTIF($I$2:$I$297,"クレヨンハウス")</f>
        <v>2</v>
      </c>
      <c r="N193" s="20"/>
      <c r="O193" s="20"/>
      <c r="P193" s="20"/>
      <c r="Q193" s="20"/>
    </row>
    <row r="194" spans="12:17" x14ac:dyDescent="0.4">
      <c r="L194" s="20" t="s">
        <v>270</v>
      </c>
      <c r="M194" s="20">
        <f>COUNTIF($I$2:$I$297,"ゴブリン書房")</f>
        <v>1</v>
      </c>
      <c r="N194" s="20"/>
      <c r="O194" s="20" t="s">
        <v>1943</v>
      </c>
      <c r="P194" s="20">
        <f>SUM(P183:P193)</f>
        <v>173</v>
      </c>
      <c r="Q194" s="20"/>
    </row>
    <row r="195" spans="12:17" x14ac:dyDescent="0.4">
      <c r="L195" s="20" t="s">
        <v>1964</v>
      </c>
      <c r="M195" s="20">
        <f>COUNTIF($I$2:$I$297,"さ・え・ら書房")</f>
        <v>3</v>
      </c>
      <c r="N195" s="20"/>
      <c r="O195" s="20"/>
      <c r="P195" s="20"/>
      <c r="Q195" s="20"/>
    </row>
    <row r="196" spans="12:17" x14ac:dyDescent="0.4">
      <c r="L196" s="20" t="s">
        <v>76</v>
      </c>
      <c r="M196" s="20">
        <f>COUNTIF($I$2:$I$297,"のら書店")</f>
        <v>2</v>
      </c>
      <c r="N196" s="20"/>
      <c r="O196" s="20"/>
      <c r="P196" s="20"/>
      <c r="Q196" s="20"/>
    </row>
    <row r="197" spans="12:17" x14ac:dyDescent="0.4">
      <c r="L197" s="20" t="s">
        <v>69</v>
      </c>
      <c r="M197" s="20">
        <f>COUNTIF($I$2:$I$297,"ひかりのくに")</f>
        <v>2</v>
      </c>
      <c r="N197" s="20"/>
      <c r="O197" s="20"/>
      <c r="P197" s="20"/>
      <c r="Q197" s="20"/>
    </row>
    <row r="198" spans="12:17" x14ac:dyDescent="0.4">
      <c r="L198" s="20" t="s">
        <v>46</v>
      </c>
      <c r="M198" s="20">
        <f>COUNTIF($I$2:$I$297,"ひさかたチャイルド")</f>
        <v>3</v>
      </c>
      <c r="N198" s="20"/>
      <c r="O198" s="20"/>
      <c r="P198" s="20"/>
      <c r="Q198" s="20"/>
    </row>
    <row r="199" spans="12:17" x14ac:dyDescent="0.4">
      <c r="L199" s="20" t="s">
        <v>158</v>
      </c>
      <c r="M199" s="20">
        <f>COUNTIF($I$2:$I$297,"フレーベル館")</f>
        <v>3</v>
      </c>
      <c r="N199" s="20"/>
      <c r="O199" s="20"/>
      <c r="P199" s="20"/>
      <c r="Q199" s="20"/>
    </row>
    <row r="200" spans="12:17" x14ac:dyDescent="0.4">
      <c r="L200" s="20" t="s">
        <v>511</v>
      </c>
      <c r="M200" s="20">
        <f>COUNTIF($I$2:$I$297,"ベースボール・マガジン社")</f>
        <v>1</v>
      </c>
      <c r="N200" s="20"/>
      <c r="O200" s="20"/>
      <c r="P200" s="20"/>
      <c r="Q200" s="20"/>
    </row>
    <row r="201" spans="12:17" x14ac:dyDescent="0.4">
      <c r="L201" s="20" t="s">
        <v>556</v>
      </c>
      <c r="M201" s="20">
        <f>COUNTIF($I$2:$I$297,"ベレ出版")</f>
        <v>0</v>
      </c>
      <c r="N201" s="20"/>
      <c r="O201" s="20"/>
      <c r="P201" s="20"/>
      <c r="Q201" s="20"/>
    </row>
    <row r="202" spans="12:17" x14ac:dyDescent="0.4">
      <c r="L202" s="20" t="s">
        <v>39</v>
      </c>
      <c r="M202" s="20">
        <f>COUNTIF($I$2:$I$297,"ポプラ社")</f>
        <v>3</v>
      </c>
      <c r="N202" s="20"/>
      <c r="O202" s="20"/>
      <c r="P202" s="20"/>
      <c r="Q202" s="20"/>
    </row>
    <row r="203" spans="12:17" x14ac:dyDescent="0.4">
      <c r="L203" s="20" t="s">
        <v>126</v>
      </c>
      <c r="M203" s="20">
        <f>COUNTIF($I$2:$I$297,"ほるぷ出版")</f>
        <v>3</v>
      </c>
      <c r="N203" s="20"/>
      <c r="O203" s="20"/>
      <c r="P203" s="20"/>
      <c r="Q203" s="20"/>
    </row>
    <row r="204" spans="12:17" x14ac:dyDescent="0.4">
      <c r="L204" s="20" t="s">
        <v>108</v>
      </c>
      <c r="M204" s="20">
        <f>COUNTIF($I$2:$I$297,"化学同人")</f>
        <v>3</v>
      </c>
      <c r="N204" s="20"/>
      <c r="O204" s="20"/>
      <c r="P204" s="20"/>
      <c r="Q204" s="20"/>
    </row>
    <row r="205" spans="12:17" x14ac:dyDescent="0.4">
      <c r="L205" s="20" t="s">
        <v>172</v>
      </c>
      <c r="M205" s="20">
        <f>COUNTIF($I$2:$I$297,"河出書房新社")</f>
        <v>3</v>
      </c>
      <c r="N205" s="20"/>
      <c r="O205" s="20"/>
      <c r="P205" s="20"/>
      <c r="Q205" s="20"/>
    </row>
    <row r="206" spans="12:17" x14ac:dyDescent="0.4">
      <c r="L206" s="20" t="s">
        <v>477</v>
      </c>
      <c r="M206" s="20">
        <f>COUNTIF($I$2:$I$297,"丸善出版")</f>
        <v>0</v>
      </c>
      <c r="N206" s="20"/>
      <c r="O206" s="20"/>
      <c r="P206" s="20"/>
      <c r="Q206" s="20"/>
    </row>
    <row r="207" spans="12:17" x14ac:dyDescent="0.4">
      <c r="L207" s="20" t="s">
        <v>644</v>
      </c>
      <c r="M207" s="20">
        <f>COUNTIF($I$2:$I$297,"共立出版")</f>
        <v>0</v>
      </c>
      <c r="N207" s="20"/>
      <c r="O207" s="20"/>
      <c r="P207" s="20"/>
      <c r="Q207" s="20"/>
    </row>
    <row r="208" spans="12:17" x14ac:dyDescent="0.4">
      <c r="L208" s="20" t="s">
        <v>99</v>
      </c>
      <c r="M208" s="20">
        <f>COUNTIF($I$2:$I$297,"絵本塾出版")</f>
        <v>3</v>
      </c>
      <c r="N208" s="20"/>
      <c r="O208" s="20"/>
      <c r="P208" s="20"/>
      <c r="Q208" s="20"/>
    </row>
    <row r="209" spans="12:17" x14ac:dyDescent="0.4">
      <c r="L209" s="20" t="s">
        <v>67</v>
      </c>
      <c r="M209" s="20">
        <f>COUNTIF($I$2:$I$297,"岩崎書店")</f>
        <v>3</v>
      </c>
      <c r="N209" s="20"/>
      <c r="O209" s="20"/>
      <c r="P209" s="20"/>
      <c r="Q209" s="20"/>
    </row>
    <row r="210" spans="12:17" x14ac:dyDescent="0.4">
      <c r="L210" s="20" t="s">
        <v>94</v>
      </c>
      <c r="M210" s="20">
        <f>COUNTIF($I$2:$I$297,"教育画劇")</f>
        <v>2</v>
      </c>
      <c r="N210" s="20"/>
      <c r="O210" s="20"/>
      <c r="P210" s="20"/>
      <c r="Q210" s="20"/>
    </row>
    <row r="211" spans="12:17" x14ac:dyDescent="0.4">
      <c r="L211" s="20" t="s">
        <v>34</v>
      </c>
      <c r="M211" s="20">
        <f>COUNTIF($I$2:$I$297,"金の星社")</f>
        <v>3</v>
      </c>
      <c r="N211" s="20"/>
      <c r="O211" s="20"/>
      <c r="P211" s="20"/>
      <c r="Q211" s="20"/>
    </row>
    <row r="212" spans="12:17" x14ac:dyDescent="0.4">
      <c r="L212" s="20" t="s">
        <v>141</v>
      </c>
      <c r="M212" s="20">
        <f>COUNTIF($I$2:$I$297,"銀の鈴社")</f>
        <v>3</v>
      </c>
      <c r="N212" s="20"/>
      <c r="O212" s="20"/>
      <c r="P212" s="20"/>
      <c r="Q212" s="20"/>
    </row>
    <row r="213" spans="12:17" x14ac:dyDescent="0.4">
      <c r="L213" s="20" t="s">
        <v>37</v>
      </c>
      <c r="M213" s="20">
        <f>COUNTIF($I$2:$I$297,"佼成出版社")</f>
        <v>3</v>
      </c>
      <c r="N213" s="20"/>
      <c r="O213" s="20"/>
      <c r="P213" s="20"/>
      <c r="Q213" s="20"/>
    </row>
    <row r="214" spans="12:17" x14ac:dyDescent="0.4">
      <c r="L214" s="20" t="s">
        <v>52</v>
      </c>
      <c r="M214" s="20">
        <f>COUNTIF($I$2:$I$297,"光村教育図書")</f>
        <v>3</v>
      </c>
      <c r="N214" s="20"/>
      <c r="O214" s="20"/>
      <c r="P214" s="20"/>
      <c r="Q214" s="20"/>
    </row>
    <row r="215" spans="12:17" x14ac:dyDescent="0.4">
      <c r="L215" s="20" t="s">
        <v>81</v>
      </c>
      <c r="M215" s="20">
        <f>COUNTIF($I$2:$I$297,"好学社")</f>
        <v>3</v>
      </c>
      <c r="N215" s="20"/>
      <c r="O215" s="20"/>
      <c r="P215" s="20"/>
      <c r="Q215" s="20"/>
    </row>
    <row r="216" spans="12:17" x14ac:dyDescent="0.4">
      <c r="L216" s="20" t="s">
        <v>28</v>
      </c>
      <c r="M216" s="20">
        <f>COUNTIF($I$2:$I$297,"講談社")</f>
        <v>3</v>
      </c>
      <c r="N216" s="20"/>
      <c r="O216" s="20"/>
      <c r="P216" s="20"/>
      <c r="Q216" s="20"/>
    </row>
    <row r="217" spans="12:17" x14ac:dyDescent="0.4">
      <c r="L217" s="20" t="s">
        <v>518</v>
      </c>
      <c r="M217" s="20">
        <f>COUNTIF($I$2:$I$297,"三省堂")</f>
        <v>0</v>
      </c>
      <c r="N217" s="20"/>
      <c r="O217" s="20"/>
      <c r="P217" s="20"/>
      <c r="Q217" s="20"/>
    </row>
    <row r="218" spans="12:17" x14ac:dyDescent="0.4">
      <c r="L218" s="20" t="s">
        <v>137</v>
      </c>
      <c r="M218" s="20">
        <f>COUNTIF($I$2:$I$297,"国土社")</f>
        <v>3</v>
      </c>
      <c r="N218" s="20"/>
      <c r="O218" s="20"/>
      <c r="P218" s="20"/>
      <c r="Q218" s="20"/>
    </row>
    <row r="219" spans="12:17" x14ac:dyDescent="0.4">
      <c r="L219" s="20" t="s">
        <v>354</v>
      </c>
      <c r="M219" s="20">
        <f>COUNTIF($I$2:$I$297,"山と溪谷社")</f>
        <v>3</v>
      </c>
      <c r="N219" s="20"/>
      <c r="O219" s="20"/>
      <c r="P219" s="20"/>
      <c r="Q219" s="20"/>
    </row>
    <row r="220" spans="12:17" x14ac:dyDescent="0.4">
      <c r="L220" s="20" t="s">
        <v>131</v>
      </c>
      <c r="M220" s="20">
        <f>COUNTIF($I$2:$I$297,"汐文社")</f>
        <v>3</v>
      </c>
      <c r="N220" s="20"/>
      <c r="O220" s="20"/>
      <c r="P220" s="20"/>
      <c r="Q220" s="20"/>
    </row>
    <row r="221" spans="12:17" x14ac:dyDescent="0.4">
      <c r="L221" s="20" t="s">
        <v>359</v>
      </c>
      <c r="M221" s="20">
        <f>COUNTIF($I$2:$I$297,"実業之日本社")</f>
        <v>0</v>
      </c>
      <c r="N221" s="20"/>
      <c r="O221" s="20"/>
      <c r="P221" s="20"/>
      <c r="Q221" s="20"/>
    </row>
    <row r="222" spans="12:17" x14ac:dyDescent="0.4">
      <c r="L222" s="20" t="s">
        <v>45</v>
      </c>
      <c r="M222" s="20">
        <f>COUNTIF($I$2:$I$297,"秀和システム")</f>
        <v>3</v>
      </c>
      <c r="N222" s="20"/>
      <c r="O222" s="20"/>
      <c r="P222" s="20"/>
      <c r="Q222" s="20"/>
    </row>
    <row r="223" spans="12:17" x14ac:dyDescent="0.4">
      <c r="L223" s="20" t="s">
        <v>278</v>
      </c>
      <c r="M223" s="20">
        <f>COUNTIF($I$2:$I$297,"集英社")</f>
        <v>0</v>
      </c>
      <c r="N223" s="20"/>
      <c r="O223" s="20"/>
      <c r="P223" s="20"/>
      <c r="Q223" s="20"/>
    </row>
    <row r="224" spans="12:17" x14ac:dyDescent="0.4">
      <c r="L224" s="20" t="s">
        <v>100</v>
      </c>
      <c r="M224" s="20">
        <f>COUNTIF($I$2:$I$297,"出版ワークス")</f>
        <v>2</v>
      </c>
      <c r="N224" s="20"/>
      <c r="O224" s="20"/>
      <c r="P224" s="20"/>
      <c r="Q224" s="20"/>
    </row>
    <row r="225" spans="12:17" x14ac:dyDescent="0.4">
      <c r="L225" s="20" t="s">
        <v>434</v>
      </c>
      <c r="M225" s="20">
        <f>COUNTIF($I$2:$I$297,"旬報社")</f>
        <v>1</v>
      </c>
      <c r="N225" s="20"/>
      <c r="O225" s="20"/>
      <c r="P225" s="20"/>
      <c r="Q225" s="20"/>
    </row>
    <row r="226" spans="12:17" x14ac:dyDescent="0.4">
      <c r="L226" s="20" t="s">
        <v>113</v>
      </c>
      <c r="M226" s="20">
        <f>COUNTIF($I$2:$I$297,"女子パウロ会")</f>
        <v>3</v>
      </c>
      <c r="N226" s="20"/>
      <c r="O226" s="20"/>
      <c r="P226" s="20"/>
      <c r="Q226" s="20"/>
    </row>
    <row r="227" spans="12:17" x14ac:dyDescent="0.4">
      <c r="L227" s="20" t="s">
        <v>171</v>
      </c>
      <c r="M227" s="20">
        <f>COUNTIF($I$2:$I$297,"小学館")</f>
        <v>3</v>
      </c>
      <c r="N227" s="20"/>
      <c r="O227" s="20"/>
      <c r="P227" s="20"/>
      <c r="Q227" s="20"/>
    </row>
    <row r="228" spans="12:17" x14ac:dyDescent="0.4">
      <c r="L228" s="20" t="s">
        <v>224</v>
      </c>
      <c r="M228" s="20">
        <f>COUNTIF($I$2:$I$297,"小峰書店")</f>
        <v>3</v>
      </c>
      <c r="N228" s="20"/>
      <c r="O228" s="20"/>
      <c r="P228" s="20"/>
      <c r="Q228" s="20"/>
    </row>
    <row r="229" spans="12:17" x14ac:dyDescent="0.4">
      <c r="L229" s="20" t="s">
        <v>445</v>
      </c>
      <c r="M229" s="20">
        <f>COUNTIF($I$2:$I$297,"晶文社")</f>
        <v>0</v>
      </c>
      <c r="N229" s="20"/>
      <c r="O229" s="20"/>
      <c r="P229" s="20"/>
      <c r="Q229" s="20"/>
    </row>
    <row r="230" spans="12:17" x14ac:dyDescent="0.4">
      <c r="L230" s="20" t="s">
        <v>458</v>
      </c>
      <c r="M230" s="20">
        <f>COUNTIF($I$2:$I$297,"新潮社")</f>
        <v>0</v>
      </c>
      <c r="N230" s="20"/>
      <c r="O230" s="20"/>
      <c r="P230" s="20"/>
      <c r="Q230" s="20"/>
    </row>
    <row r="231" spans="12:17" x14ac:dyDescent="0.4">
      <c r="L231" s="20" t="s">
        <v>133</v>
      </c>
      <c r="M231" s="20">
        <f>COUNTIF($I$2:$I$297,"少年写真新聞社")</f>
        <v>3</v>
      </c>
      <c r="N231" s="20"/>
      <c r="O231" s="20"/>
      <c r="P231" s="20"/>
      <c r="Q231" s="20"/>
    </row>
    <row r="232" spans="12:17" x14ac:dyDescent="0.4">
      <c r="L232" s="20" t="s">
        <v>19</v>
      </c>
      <c r="M232" s="20">
        <f>COUNTIF($I$2:$I$297,"新日本出版社")</f>
        <v>3</v>
      </c>
      <c r="N232" s="20"/>
      <c r="O232" s="20"/>
      <c r="P232" s="20"/>
      <c r="Q232" s="20"/>
    </row>
    <row r="233" spans="12:17" x14ac:dyDescent="0.4">
      <c r="L233" s="20" t="s">
        <v>62</v>
      </c>
      <c r="M233" s="20">
        <f>COUNTIF($I$2:$I$297,"世界文化社")</f>
        <v>3</v>
      </c>
      <c r="N233" s="20"/>
      <c r="O233" s="20"/>
      <c r="P233" s="20"/>
      <c r="Q233" s="20"/>
    </row>
    <row r="234" spans="12:17" x14ac:dyDescent="0.4">
      <c r="L234" s="20" t="s">
        <v>136</v>
      </c>
      <c r="M234" s="20">
        <f>COUNTIF($I$2:$I$297,"誠文堂新光社")</f>
        <v>3</v>
      </c>
      <c r="N234" s="20"/>
      <c r="O234" s="20"/>
      <c r="P234" s="20"/>
      <c r="Q234" s="20"/>
    </row>
    <row r="235" spans="12:17" x14ac:dyDescent="0.4">
      <c r="L235" s="20" t="s">
        <v>12</v>
      </c>
      <c r="M235" s="20">
        <f>COUNTIF($I$2:$I$297,"創元社")</f>
        <v>3</v>
      </c>
      <c r="N235" s="20"/>
      <c r="O235" s="20"/>
      <c r="P235" s="20"/>
      <c r="Q235" s="20"/>
    </row>
    <row r="236" spans="12:17" x14ac:dyDescent="0.4">
      <c r="L236" s="20" t="s">
        <v>557</v>
      </c>
      <c r="M236" s="20">
        <f>COUNTIF($I$2:$I$297,"草思社")</f>
        <v>0</v>
      </c>
      <c r="N236" s="20"/>
      <c r="O236" s="20"/>
      <c r="P236" s="20"/>
      <c r="Q236" s="20"/>
    </row>
    <row r="237" spans="12:17" x14ac:dyDescent="0.4">
      <c r="L237" s="20" t="s">
        <v>330</v>
      </c>
      <c r="M237" s="20">
        <f>COUNTIF($I$2:$I$297,"大月書店")</f>
        <v>3</v>
      </c>
      <c r="N237" s="20"/>
      <c r="O237" s="20"/>
      <c r="P237" s="20"/>
      <c r="Q237" s="20"/>
    </row>
    <row r="238" spans="12:17" x14ac:dyDescent="0.4">
      <c r="L238" s="20" t="s">
        <v>438</v>
      </c>
      <c r="M238" s="20">
        <f>COUNTIF($I$2:$I$297,"大和書房")</f>
        <v>0</v>
      </c>
      <c r="N238" s="20"/>
      <c r="O238" s="20"/>
      <c r="P238" s="20"/>
      <c r="Q238" s="20"/>
    </row>
    <row r="239" spans="12:17" x14ac:dyDescent="0.4">
      <c r="L239" s="20" t="s">
        <v>1960</v>
      </c>
      <c r="M239" s="20">
        <f>COUNTIF($I$2:$I$297,"大日本絵画")</f>
        <v>0</v>
      </c>
      <c r="N239" s="20"/>
      <c r="O239" s="20"/>
      <c r="P239" s="20"/>
      <c r="Q239" s="20"/>
    </row>
    <row r="240" spans="12:17" x14ac:dyDescent="0.4">
      <c r="L240" s="20" t="s">
        <v>1961</v>
      </c>
      <c r="M240" s="20">
        <f>COUNTIF($I$2:$I$297,"大日本図書")</f>
        <v>0</v>
      </c>
      <c r="N240" s="20"/>
      <c r="O240" s="20"/>
      <c r="P240" s="20"/>
      <c r="Q240" s="20"/>
    </row>
    <row r="241" spans="12:17" x14ac:dyDescent="0.4">
      <c r="L241" s="20" t="s">
        <v>453</v>
      </c>
      <c r="M241" s="20">
        <f>COUNTIF($I$2:$I$297,"淡交社")</f>
        <v>0</v>
      </c>
      <c r="N241" s="20"/>
      <c r="O241" s="20"/>
      <c r="P241" s="20"/>
      <c r="Q241" s="20"/>
    </row>
    <row r="242" spans="12:17" x14ac:dyDescent="0.4">
      <c r="L242" s="20" t="s">
        <v>341</v>
      </c>
      <c r="M242" s="20">
        <f>COUNTIF($I$2:$I$297,"筑摩書房")</f>
        <v>0</v>
      </c>
      <c r="N242" s="20"/>
      <c r="O242" s="20"/>
      <c r="P242" s="20"/>
      <c r="Q242" s="20"/>
    </row>
    <row r="243" spans="12:17" x14ac:dyDescent="0.4">
      <c r="L243" s="20" t="s">
        <v>570</v>
      </c>
      <c r="M243" s="20">
        <f>COUNTIF($I$2:$I$297,"朝倉書店")</f>
        <v>0</v>
      </c>
      <c r="N243" s="20"/>
      <c r="O243" s="20"/>
      <c r="P243" s="20"/>
      <c r="Q243" s="20"/>
    </row>
    <row r="244" spans="12:17" x14ac:dyDescent="0.4">
      <c r="L244" s="20" t="s">
        <v>236</v>
      </c>
      <c r="M244" s="20">
        <f>COUNTIF($I$2:$I$297,"朝日新聞出版")</f>
        <v>3</v>
      </c>
      <c r="N244" s="20"/>
      <c r="O244" s="20"/>
      <c r="P244" s="20"/>
      <c r="Q244" s="20"/>
    </row>
    <row r="245" spans="12:17" x14ac:dyDescent="0.4">
      <c r="L245" s="20" t="s">
        <v>851</v>
      </c>
      <c r="M245" s="20">
        <f>COUNTIF($I$2:$I$297,"帝国書院")</f>
        <v>1</v>
      </c>
      <c r="N245" s="20"/>
      <c r="O245" s="20"/>
      <c r="P245" s="20"/>
      <c r="Q245" s="20"/>
    </row>
    <row r="246" spans="12:17" x14ac:dyDescent="0.4">
      <c r="L246" s="20" t="s">
        <v>979</v>
      </c>
      <c r="M246" s="20">
        <f>COUNTIF($I$2:$I$297,"東海教育研究所")</f>
        <v>0</v>
      </c>
      <c r="N246" s="20"/>
      <c r="O246" s="20"/>
      <c r="P246" s="20"/>
      <c r="Q246" s="20"/>
    </row>
    <row r="247" spans="12:17" x14ac:dyDescent="0.4">
      <c r="L247" s="20" t="s">
        <v>322</v>
      </c>
      <c r="M247" s="20">
        <f>COUNTIF($I$2:$I$297,"東京書籍")</f>
        <v>3</v>
      </c>
      <c r="N247" s="20"/>
      <c r="O247" s="20"/>
      <c r="P247" s="20"/>
      <c r="Q247" s="20"/>
    </row>
    <row r="248" spans="12:17" x14ac:dyDescent="0.4">
      <c r="L248" s="20" t="s">
        <v>562</v>
      </c>
      <c r="M248" s="20">
        <f>COUNTIF($I$2:$I$297,"東京堂出版")</f>
        <v>0</v>
      </c>
      <c r="N248" s="20"/>
      <c r="O248" s="20"/>
      <c r="P248" s="20"/>
      <c r="Q248" s="20"/>
    </row>
    <row r="249" spans="12:17" x14ac:dyDescent="0.4">
      <c r="L249" s="20" t="s">
        <v>68</v>
      </c>
      <c r="M249" s="20">
        <f>COUNTIF($I$2:$I$297,"童心社")</f>
        <v>3</v>
      </c>
      <c r="N249" s="20"/>
      <c r="O249" s="20"/>
      <c r="P249" s="20"/>
      <c r="Q249" s="20"/>
    </row>
    <row r="250" spans="12:17" x14ac:dyDescent="0.4">
      <c r="L250" s="20" t="s">
        <v>44</v>
      </c>
      <c r="M250" s="20">
        <f>COUNTIF($I$2:$I$297,"徳間書店")</f>
        <v>3</v>
      </c>
      <c r="N250" s="20"/>
      <c r="O250" s="20"/>
      <c r="P250" s="20"/>
      <c r="Q250" s="20"/>
    </row>
    <row r="251" spans="12:17" x14ac:dyDescent="0.4">
      <c r="L251" s="20" t="s">
        <v>318</v>
      </c>
      <c r="M251" s="20">
        <f>COUNTIF($I$2:$I$297,"日東書院本社")</f>
        <v>1</v>
      </c>
      <c r="N251" s="20"/>
      <c r="O251" s="20"/>
      <c r="P251" s="20"/>
      <c r="Q251" s="20"/>
    </row>
    <row r="252" spans="12:17" x14ac:dyDescent="0.4">
      <c r="L252" s="20" t="s">
        <v>129</v>
      </c>
      <c r="M252" s="20">
        <f>COUNTIF($I$2:$I$297,"農山漁村文化協会")</f>
        <v>3</v>
      </c>
      <c r="N252" s="20"/>
      <c r="O252" s="20"/>
      <c r="P252" s="20"/>
      <c r="Q252" s="20"/>
    </row>
    <row r="253" spans="12:17" x14ac:dyDescent="0.4">
      <c r="L253" s="20" t="s">
        <v>1962</v>
      </c>
      <c r="M253" s="20">
        <f>COUNTIF($I$2:$I$297,"白泉社")</f>
        <v>0</v>
      </c>
      <c r="N253" s="20"/>
      <c r="O253" s="20"/>
      <c r="P253" s="20"/>
      <c r="Q253" s="20"/>
    </row>
    <row r="254" spans="12:17" x14ac:dyDescent="0.4">
      <c r="L254" s="20" t="s">
        <v>533</v>
      </c>
      <c r="M254" s="20">
        <f>COUNTIF($I$2:$I$297,"白水社")</f>
        <v>1</v>
      </c>
      <c r="N254" s="20"/>
      <c r="O254" s="20"/>
      <c r="P254" s="20"/>
      <c r="Q254" s="20"/>
    </row>
    <row r="255" spans="12:17" x14ac:dyDescent="0.4">
      <c r="L255" s="20" t="s">
        <v>48</v>
      </c>
      <c r="M255" s="20">
        <f>COUNTIF($I$2:$I$297,"評論社")</f>
        <v>3</v>
      </c>
      <c r="N255" s="20"/>
      <c r="O255" s="20"/>
      <c r="P255" s="20"/>
      <c r="Q255" s="20"/>
    </row>
    <row r="256" spans="12:17" x14ac:dyDescent="0.4">
      <c r="L256" s="20" t="s">
        <v>637</v>
      </c>
      <c r="M256" s="20">
        <f>COUNTIF($I$2:$I$297,"婦人之友社")</f>
        <v>0</v>
      </c>
      <c r="N256" s="20"/>
      <c r="O256" s="20"/>
      <c r="P256" s="20"/>
      <c r="Q256" s="20"/>
    </row>
    <row r="257" spans="12:17" x14ac:dyDescent="0.4">
      <c r="L257" s="20" t="s">
        <v>107</v>
      </c>
      <c r="M257" s="20">
        <f>COUNTIF($I$2:$I$297,"冨山房")</f>
        <v>2</v>
      </c>
      <c r="N257" s="20"/>
      <c r="O257" s="20"/>
      <c r="P257" s="20"/>
      <c r="Q257" s="20"/>
    </row>
    <row r="258" spans="12:17" x14ac:dyDescent="0.4">
      <c r="L258" s="20" t="s">
        <v>467</v>
      </c>
      <c r="M258" s="20">
        <f>COUNTIF($I$2:$I$297,"冨山房インターナショナル")</f>
        <v>1</v>
      </c>
      <c r="N258" s="20"/>
      <c r="O258" s="20"/>
      <c r="P258" s="20"/>
      <c r="Q258" s="20"/>
    </row>
    <row r="259" spans="12:17" x14ac:dyDescent="0.4">
      <c r="L259" s="20" t="s">
        <v>16</v>
      </c>
      <c r="M259" s="20">
        <f>COUNTIF($I$2:$I$297,"福音館書店")</f>
        <v>3</v>
      </c>
      <c r="N259" s="20"/>
      <c r="O259" s="20"/>
      <c r="P259" s="20"/>
      <c r="Q259" s="20"/>
    </row>
    <row r="260" spans="12:17" x14ac:dyDescent="0.4">
      <c r="L260" s="20" t="s">
        <v>132</v>
      </c>
      <c r="M260" s="20">
        <f>COUNTIF($I$2:$I$297,"文一総合出版")</f>
        <v>3</v>
      </c>
      <c r="N260" s="20"/>
      <c r="O260" s="20"/>
      <c r="P260" s="20"/>
      <c r="Q260" s="20"/>
    </row>
    <row r="261" spans="12:17" x14ac:dyDescent="0.4">
      <c r="L261" s="20" t="s">
        <v>632</v>
      </c>
      <c r="M261" s="20">
        <f>COUNTIF($I$2:$I$297,"文藝春秋")</f>
        <v>0</v>
      </c>
      <c r="N261" s="20"/>
      <c r="O261" s="20"/>
      <c r="P261" s="20"/>
      <c r="Q261" s="20"/>
    </row>
    <row r="262" spans="12:17" x14ac:dyDescent="0.4">
      <c r="L262" s="20" t="s">
        <v>138</v>
      </c>
      <c r="M262" s="20">
        <f>COUNTIF($I$2:$I$297,"文研出版")</f>
        <v>3</v>
      </c>
      <c r="N262" s="20"/>
      <c r="O262" s="20"/>
      <c r="P262" s="20"/>
      <c r="Q262" s="20"/>
    </row>
    <row r="263" spans="12:17" x14ac:dyDescent="0.4">
      <c r="L263" s="20" t="s">
        <v>73</v>
      </c>
      <c r="M263" s="20">
        <f>COUNTIF($I$2:$I$297,"文溪堂")</f>
        <v>3</v>
      </c>
      <c r="N263" s="20"/>
      <c r="O263" s="20"/>
      <c r="P263" s="20"/>
      <c r="Q263" s="20"/>
    </row>
    <row r="264" spans="12:17" x14ac:dyDescent="0.4">
      <c r="L264" s="20" t="s">
        <v>1966</v>
      </c>
      <c r="M264" s="20">
        <f>COUNTIF($I$2:$I$297,"平凡社")</f>
        <v>3</v>
      </c>
      <c r="N264" s="20"/>
      <c r="O264" s="20"/>
      <c r="P264" s="20"/>
      <c r="Q264" s="20"/>
    </row>
    <row r="265" spans="12:17" x14ac:dyDescent="0.4">
      <c r="L265" s="20" t="s">
        <v>1958</v>
      </c>
      <c r="M265" s="20">
        <f>COUNTIF($I$2:$I$297,"保育社")</f>
        <v>2</v>
      </c>
      <c r="N265" s="20"/>
      <c r="O265" s="20"/>
      <c r="P265" s="20"/>
      <c r="Q265" s="20"/>
    </row>
    <row r="266" spans="12:17" x14ac:dyDescent="0.4">
      <c r="L266" s="20" t="s">
        <v>571</v>
      </c>
      <c r="M266" s="20">
        <f>COUNTIF($I$2:$I$297,"毎日新聞出版")</f>
        <v>2</v>
      </c>
      <c r="N266" s="20"/>
      <c r="O266" s="20"/>
      <c r="P266" s="20"/>
      <c r="Q266" s="20"/>
    </row>
    <row r="267" spans="12:17" x14ac:dyDescent="0.4">
      <c r="L267" s="20" t="s">
        <v>41</v>
      </c>
      <c r="M267" s="20">
        <f>COUNTIF($I$2:$I$297,"理論社")</f>
        <v>3</v>
      </c>
      <c r="N267" s="20"/>
      <c r="O267" s="20"/>
      <c r="P267" s="20"/>
      <c r="Q267" s="20"/>
    </row>
    <row r="268" spans="12:17" x14ac:dyDescent="0.4">
      <c r="L268" s="20" t="s">
        <v>231</v>
      </c>
      <c r="M268" s="20">
        <f>COUNTIF($I$2:$I$297,"鈴木出版")</f>
        <v>3</v>
      </c>
      <c r="N268" s="20"/>
      <c r="O268" s="20"/>
      <c r="P268" s="20"/>
      <c r="Q268" s="20"/>
    </row>
    <row r="269" spans="12:17" x14ac:dyDescent="0.4">
      <c r="L269" s="20"/>
      <c r="M269" s="20"/>
      <c r="N269" s="20"/>
      <c r="O269" s="20"/>
      <c r="P269" s="20"/>
      <c r="Q269" s="20"/>
    </row>
    <row r="270" spans="12:17" x14ac:dyDescent="0.4">
      <c r="L270" s="20"/>
      <c r="M270" s="20">
        <f>SUM(M182:M269)</f>
        <v>173</v>
      </c>
      <c r="N270" s="20"/>
      <c r="O270" s="20"/>
      <c r="P270" s="20"/>
      <c r="Q270" s="20"/>
    </row>
    <row r="271" spans="12:17" x14ac:dyDescent="0.4">
      <c r="L271" s="20"/>
      <c r="M271" s="20"/>
      <c r="N271" s="20"/>
      <c r="O271" s="20"/>
      <c r="P271" s="20"/>
      <c r="Q271" s="20"/>
    </row>
  </sheetData>
  <sortState xmlns:xlrd2="http://schemas.microsoft.com/office/spreadsheetml/2017/richdata2" ref="A2:K174">
    <sortCondition ref="F2:F174"/>
  </sortState>
  <phoneticPr fontId="18"/>
  <printOptions horizontalCentered="1"/>
  <pageMargins left="0.70866141732283472" right="0.70866141732283472" top="0.55118110236220474" bottom="0.55118110236220474" header="0.31496062992125984" footer="0.31496062992125984"/>
  <pageSetup paperSize="8" orientation="landscape" r:id="rId1"/>
  <headerFooter>
    <oddHeader>&amp;L小学校&amp;C学校図書館基本図書更新参考リスト&amp;R2025年度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8CA05-EAB6-409E-BC65-C13EE489E9A2}">
  <dimension ref="A1:R259"/>
  <sheetViews>
    <sheetView tabSelected="1" workbookViewId="0">
      <pane ySplit="1" topLeftCell="A2" activePane="bottomLeft" state="frozen"/>
      <selection pane="bottomLeft"/>
    </sheetView>
  </sheetViews>
  <sheetFormatPr defaultColWidth="16.625" defaultRowHeight="13.5" x14ac:dyDescent="0.4"/>
  <cols>
    <col min="1" max="1" width="16.625" style="1"/>
    <col min="2" max="3" width="40.625" style="1" customWidth="1"/>
    <col min="4" max="4" width="5.625" style="1" customWidth="1"/>
    <col min="5" max="5" width="7.625" style="1" customWidth="1"/>
    <col min="6" max="6" width="6.625" style="1" customWidth="1"/>
    <col min="7" max="7" width="15.625" style="1" customWidth="1"/>
    <col min="8" max="8" width="7.625" style="1" customWidth="1"/>
    <col min="9" max="9" width="12.625" style="1" customWidth="1"/>
    <col min="10" max="10" width="8.625" style="1" customWidth="1"/>
    <col min="11" max="11" width="0" style="1" hidden="1" customWidth="1"/>
    <col min="12" max="16384" width="16.625" style="1"/>
  </cols>
  <sheetData>
    <row r="1" spans="1:11" s="6" customFormat="1" x14ac:dyDescent="0.4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</row>
    <row r="2" spans="1:11" x14ac:dyDescent="0.4">
      <c r="A2" s="16" t="s">
        <v>307</v>
      </c>
      <c r="B2" s="16" t="s">
        <v>472</v>
      </c>
      <c r="C2" s="16" t="s">
        <v>473</v>
      </c>
      <c r="D2" s="16"/>
      <c r="E2" s="16"/>
      <c r="F2" s="17" t="s">
        <v>727</v>
      </c>
      <c r="G2" s="16" t="s">
        <v>474</v>
      </c>
      <c r="H2" s="16">
        <v>4800</v>
      </c>
      <c r="I2" s="16" t="s">
        <v>126</v>
      </c>
      <c r="J2" s="16" t="s">
        <v>340</v>
      </c>
      <c r="K2" s="1" t="str">
        <f>LEFT(F2)</f>
        <v>0</v>
      </c>
    </row>
    <row r="3" spans="1:11" x14ac:dyDescent="0.4">
      <c r="A3" s="16"/>
      <c r="B3" s="16" t="s">
        <v>271</v>
      </c>
      <c r="C3" s="16" t="s">
        <v>272</v>
      </c>
      <c r="D3" s="16" t="s">
        <v>87</v>
      </c>
      <c r="E3" s="16" t="s">
        <v>234</v>
      </c>
      <c r="F3" s="17" t="s">
        <v>728</v>
      </c>
      <c r="G3" s="16" t="s">
        <v>273</v>
      </c>
      <c r="H3" s="16">
        <v>5000</v>
      </c>
      <c r="I3" s="16" t="s">
        <v>73</v>
      </c>
      <c r="J3" s="16" t="s">
        <v>340</v>
      </c>
      <c r="K3" s="1" t="str">
        <f t="shared" ref="K3:K66" si="0">LEFT(F3)</f>
        <v>0</v>
      </c>
    </row>
    <row r="4" spans="1:11" x14ac:dyDescent="0.4">
      <c r="A4" s="16"/>
      <c r="B4" s="16" t="s">
        <v>1582</v>
      </c>
      <c r="C4" s="16" t="s">
        <v>1583</v>
      </c>
      <c r="D4" s="16" t="s">
        <v>220</v>
      </c>
      <c r="E4" s="16" t="s">
        <v>422</v>
      </c>
      <c r="F4" s="19" t="s">
        <v>1370</v>
      </c>
      <c r="G4" s="16" t="s">
        <v>1584</v>
      </c>
      <c r="H4" s="18">
        <v>1600</v>
      </c>
      <c r="I4" s="16" t="s">
        <v>438</v>
      </c>
      <c r="J4" s="16" t="s">
        <v>340</v>
      </c>
      <c r="K4" s="1" t="str">
        <f t="shared" si="0"/>
        <v>0</v>
      </c>
    </row>
    <row r="5" spans="1:11" x14ac:dyDescent="0.4">
      <c r="A5" s="16"/>
      <c r="B5" s="16" t="s">
        <v>1075</v>
      </c>
      <c r="C5" s="16" t="s">
        <v>1074</v>
      </c>
      <c r="D5" s="16" t="s">
        <v>35</v>
      </c>
      <c r="E5" s="16" t="s">
        <v>767</v>
      </c>
      <c r="F5" s="17" t="s">
        <v>1364</v>
      </c>
      <c r="G5" s="16" t="s">
        <v>1073</v>
      </c>
      <c r="H5" s="16">
        <v>2400</v>
      </c>
      <c r="I5" s="16" t="s">
        <v>571</v>
      </c>
      <c r="J5" s="16" t="s">
        <v>340</v>
      </c>
      <c r="K5" s="1" t="str">
        <f t="shared" si="0"/>
        <v>0</v>
      </c>
    </row>
    <row r="6" spans="1:11" x14ac:dyDescent="0.4">
      <c r="A6" s="16"/>
      <c r="B6" s="16" t="s">
        <v>204</v>
      </c>
      <c r="C6" s="16" t="s">
        <v>205</v>
      </c>
      <c r="D6" s="16" t="s">
        <v>18</v>
      </c>
      <c r="E6" s="16" t="s">
        <v>206</v>
      </c>
      <c r="F6" s="17" t="s">
        <v>726</v>
      </c>
      <c r="G6" s="16" t="s">
        <v>207</v>
      </c>
      <c r="H6" s="16">
        <v>1800</v>
      </c>
      <c r="I6" s="16" t="s">
        <v>45</v>
      </c>
      <c r="J6" s="16" t="s">
        <v>340</v>
      </c>
      <c r="K6" s="1" t="str">
        <f t="shared" si="0"/>
        <v>0</v>
      </c>
    </row>
    <row r="7" spans="1:11" x14ac:dyDescent="0.4">
      <c r="A7" s="16"/>
      <c r="B7" s="16" t="s">
        <v>274</v>
      </c>
      <c r="C7" s="16" t="s">
        <v>275</v>
      </c>
      <c r="D7" s="16"/>
      <c r="E7" s="16"/>
      <c r="F7" s="17" t="s">
        <v>729</v>
      </c>
      <c r="G7" s="16" t="s">
        <v>276</v>
      </c>
      <c r="H7" s="16">
        <v>3500</v>
      </c>
      <c r="I7" s="16" t="s">
        <v>12</v>
      </c>
      <c r="J7" s="16" t="s">
        <v>340</v>
      </c>
      <c r="K7" s="1" t="str">
        <f t="shared" si="0"/>
        <v>0</v>
      </c>
    </row>
    <row r="8" spans="1:11" x14ac:dyDescent="0.4">
      <c r="A8" s="16"/>
      <c r="B8" s="16" t="s">
        <v>1113</v>
      </c>
      <c r="C8" s="16" t="s">
        <v>1112</v>
      </c>
      <c r="D8" s="16" t="s">
        <v>22</v>
      </c>
      <c r="E8" s="16" t="s">
        <v>910</v>
      </c>
      <c r="F8" s="17" t="s">
        <v>1366</v>
      </c>
      <c r="G8" s="16" t="s">
        <v>1111</v>
      </c>
      <c r="H8" s="16">
        <v>2400</v>
      </c>
      <c r="I8" s="16" t="s">
        <v>236</v>
      </c>
      <c r="J8" s="16" t="s">
        <v>340</v>
      </c>
      <c r="K8" s="1" t="str">
        <f t="shared" si="0"/>
        <v>0</v>
      </c>
    </row>
    <row r="9" spans="1:11" x14ac:dyDescent="0.4">
      <c r="A9" s="16" t="s">
        <v>598</v>
      </c>
      <c r="B9" s="16" t="s">
        <v>1620</v>
      </c>
      <c r="C9" s="16" t="s">
        <v>1621</v>
      </c>
      <c r="D9" s="16" t="s">
        <v>220</v>
      </c>
      <c r="E9" s="16" t="s">
        <v>242</v>
      </c>
      <c r="F9" s="17">
        <v>121.63</v>
      </c>
      <c r="G9" s="16" t="s">
        <v>1622</v>
      </c>
      <c r="H9" s="18">
        <v>1100</v>
      </c>
      <c r="I9" s="16" t="s">
        <v>476</v>
      </c>
      <c r="J9" s="16" t="s">
        <v>340</v>
      </c>
      <c r="K9" s="1" t="str">
        <f t="shared" si="0"/>
        <v>1</v>
      </c>
    </row>
    <row r="10" spans="1:11" x14ac:dyDescent="0.4">
      <c r="A10" s="16"/>
      <c r="B10" s="16" t="s">
        <v>1004</v>
      </c>
      <c r="C10" s="16" t="s">
        <v>1003</v>
      </c>
      <c r="D10" s="16" t="s">
        <v>18</v>
      </c>
      <c r="E10" s="16" t="s">
        <v>478</v>
      </c>
      <c r="F10" s="17" t="s">
        <v>1368</v>
      </c>
      <c r="G10" s="16" t="s">
        <v>1002</v>
      </c>
      <c r="H10" s="16">
        <v>1700</v>
      </c>
      <c r="I10" s="16" t="s">
        <v>1930</v>
      </c>
      <c r="J10" s="16" t="s">
        <v>340</v>
      </c>
      <c r="K10" s="1" t="str">
        <f t="shared" si="0"/>
        <v>1</v>
      </c>
    </row>
    <row r="11" spans="1:11" x14ac:dyDescent="0.4">
      <c r="A11" s="16"/>
      <c r="B11" s="16" t="s">
        <v>1681</v>
      </c>
      <c r="C11" s="16" t="s">
        <v>1682</v>
      </c>
      <c r="D11" s="16" t="s">
        <v>72</v>
      </c>
      <c r="E11" s="16" t="s">
        <v>994</v>
      </c>
      <c r="F11" s="17">
        <v>140.38</v>
      </c>
      <c r="G11" s="16" t="s">
        <v>1683</v>
      </c>
      <c r="H11" s="18">
        <v>4800</v>
      </c>
      <c r="I11" s="16" t="s">
        <v>518</v>
      </c>
      <c r="J11" s="16" t="s">
        <v>340</v>
      </c>
      <c r="K11" s="1" t="str">
        <f t="shared" si="0"/>
        <v>1</v>
      </c>
    </row>
    <row r="12" spans="1:11" x14ac:dyDescent="0.4">
      <c r="A12" s="16"/>
      <c r="B12" s="16" t="s">
        <v>1654</v>
      </c>
      <c r="C12" s="16" t="s">
        <v>1655</v>
      </c>
      <c r="D12" s="16" t="s">
        <v>220</v>
      </c>
      <c r="E12" s="16" t="s">
        <v>161</v>
      </c>
      <c r="F12" s="17">
        <v>141.19999999999999</v>
      </c>
      <c r="G12" s="16" t="s">
        <v>1656</v>
      </c>
      <c r="H12" s="18">
        <v>1800</v>
      </c>
      <c r="I12" s="16" t="s">
        <v>322</v>
      </c>
      <c r="J12" s="16" t="s">
        <v>340</v>
      </c>
      <c r="K12" s="1" t="str">
        <f t="shared" si="0"/>
        <v>1</v>
      </c>
    </row>
    <row r="13" spans="1:11" x14ac:dyDescent="0.4">
      <c r="A13" s="16"/>
      <c r="B13" s="16" t="s">
        <v>343</v>
      </c>
      <c r="C13" s="16" t="s">
        <v>344</v>
      </c>
      <c r="D13" s="16" t="s">
        <v>220</v>
      </c>
      <c r="E13" s="16" t="s">
        <v>345</v>
      </c>
      <c r="F13" s="17">
        <v>141.6</v>
      </c>
      <c r="G13" s="16" t="s">
        <v>346</v>
      </c>
      <c r="H13" s="16">
        <v>1600</v>
      </c>
      <c r="I13" s="16" t="s">
        <v>45</v>
      </c>
      <c r="J13" s="16" t="s">
        <v>340</v>
      </c>
      <c r="K13" s="1" t="str">
        <f t="shared" si="0"/>
        <v>1</v>
      </c>
    </row>
    <row r="14" spans="1:11" x14ac:dyDescent="0.4">
      <c r="A14" s="16" t="s">
        <v>1623</v>
      </c>
      <c r="B14" s="16" t="s">
        <v>1624</v>
      </c>
      <c r="C14" s="16" t="s">
        <v>1625</v>
      </c>
      <c r="D14" s="16" t="s">
        <v>342</v>
      </c>
      <c r="E14" s="16" t="s">
        <v>259</v>
      </c>
      <c r="F14" s="17">
        <v>143.30000000000001</v>
      </c>
      <c r="G14" s="16" t="s">
        <v>1626</v>
      </c>
      <c r="H14" s="18">
        <v>1500</v>
      </c>
      <c r="I14" s="16" t="s">
        <v>136</v>
      </c>
      <c r="J14" s="16" t="s">
        <v>340</v>
      </c>
      <c r="K14" s="1" t="str">
        <f t="shared" si="0"/>
        <v>1</v>
      </c>
    </row>
    <row r="15" spans="1:11" x14ac:dyDescent="0.4">
      <c r="A15" s="16"/>
      <c r="B15" s="16" t="s">
        <v>1138</v>
      </c>
      <c r="C15" s="16" t="s">
        <v>1137</v>
      </c>
      <c r="D15" s="16" t="s">
        <v>220</v>
      </c>
      <c r="E15" s="16" t="s">
        <v>83</v>
      </c>
      <c r="F15" s="17">
        <v>146.80000000000001</v>
      </c>
      <c r="G15" s="16" t="s">
        <v>1136</v>
      </c>
      <c r="H15" s="16">
        <v>1600</v>
      </c>
      <c r="I15" s="16" t="s">
        <v>1931</v>
      </c>
      <c r="J15" s="16" t="s">
        <v>340</v>
      </c>
      <c r="K15" s="1" t="str">
        <f t="shared" si="0"/>
        <v>1</v>
      </c>
    </row>
    <row r="16" spans="1:11" x14ac:dyDescent="0.4">
      <c r="A16" s="16"/>
      <c r="B16" s="16" t="s">
        <v>1176</v>
      </c>
      <c r="C16" s="16" t="s">
        <v>1175</v>
      </c>
      <c r="D16" s="16" t="s">
        <v>18</v>
      </c>
      <c r="E16" s="16" t="s">
        <v>161</v>
      </c>
      <c r="F16" s="17">
        <v>159.5</v>
      </c>
      <c r="G16" s="16" t="s">
        <v>1174</v>
      </c>
      <c r="H16" s="16">
        <v>1400</v>
      </c>
      <c r="I16" s="16" t="s">
        <v>216</v>
      </c>
      <c r="J16" s="16" t="s">
        <v>340</v>
      </c>
      <c r="K16" s="1" t="str">
        <f t="shared" si="0"/>
        <v>1</v>
      </c>
    </row>
    <row r="17" spans="1:11" x14ac:dyDescent="0.4">
      <c r="A17" s="16"/>
      <c r="B17" s="16" t="s">
        <v>401</v>
      </c>
      <c r="C17" s="16" t="s">
        <v>402</v>
      </c>
      <c r="D17" s="16" t="s">
        <v>220</v>
      </c>
      <c r="E17" s="16" t="s">
        <v>163</v>
      </c>
      <c r="F17" s="17">
        <v>159.69999999999999</v>
      </c>
      <c r="G17" s="16" t="s">
        <v>403</v>
      </c>
      <c r="H17" s="16">
        <v>1300</v>
      </c>
      <c r="I17" s="16" t="s">
        <v>34</v>
      </c>
      <c r="J17" s="16" t="s">
        <v>340</v>
      </c>
      <c r="K17" s="1" t="str">
        <f t="shared" si="0"/>
        <v>1</v>
      </c>
    </row>
    <row r="18" spans="1:11" x14ac:dyDescent="0.4">
      <c r="A18" s="16"/>
      <c r="B18" s="16" t="s">
        <v>1062</v>
      </c>
      <c r="C18" s="16" t="s">
        <v>1061</v>
      </c>
      <c r="D18" s="16" t="s">
        <v>18</v>
      </c>
      <c r="E18" s="16" t="s">
        <v>83</v>
      </c>
      <c r="F18" s="17">
        <v>162.1</v>
      </c>
      <c r="G18" s="16" t="s">
        <v>1060</v>
      </c>
      <c r="H18" s="16">
        <v>1800</v>
      </c>
      <c r="I18" s="16" t="s">
        <v>62</v>
      </c>
      <c r="J18" s="16" t="s">
        <v>340</v>
      </c>
      <c r="K18" s="1" t="str">
        <f t="shared" si="0"/>
        <v>1</v>
      </c>
    </row>
    <row r="19" spans="1:11" x14ac:dyDescent="0.4">
      <c r="A19" s="16" t="s">
        <v>1657</v>
      </c>
      <c r="B19" s="16" t="s">
        <v>1658</v>
      </c>
      <c r="C19" s="16" t="s">
        <v>1659</v>
      </c>
      <c r="D19" s="16" t="s">
        <v>220</v>
      </c>
      <c r="E19" s="16" t="s">
        <v>374</v>
      </c>
      <c r="F19" s="17">
        <v>164</v>
      </c>
      <c r="G19" s="16" t="s">
        <v>1660</v>
      </c>
      <c r="H19" s="18">
        <v>1700</v>
      </c>
      <c r="I19" s="16" t="s">
        <v>476</v>
      </c>
      <c r="J19" s="16" t="s">
        <v>340</v>
      </c>
      <c r="K19" s="1" t="str">
        <f t="shared" si="0"/>
        <v>1</v>
      </c>
    </row>
    <row r="20" spans="1:11" x14ac:dyDescent="0.4">
      <c r="A20" s="16"/>
      <c r="B20" s="16" t="s">
        <v>1196</v>
      </c>
      <c r="C20" s="16" t="s">
        <v>1195</v>
      </c>
      <c r="D20" s="16" t="s">
        <v>220</v>
      </c>
      <c r="E20" s="16" t="s">
        <v>339</v>
      </c>
      <c r="F20" s="17">
        <v>180.4</v>
      </c>
      <c r="G20" s="16" t="s">
        <v>1194</v>
      </c>
      <c r="H20" s="16">
        <v>1636</v>
      </c>
      <c r="I20" s="16" t="s">
        <v>28</v>
      </c>
      <c r="J20" s="16" t="s">
        <v>340</v>
      </c>
      <c r="K20" s="1" t="str">
        <f t="shared" si="0"/>
        <v>1</v>
      </c>
    </row>
    <row r="21" spans="1:11" x14ac:dyDescent="0.4">
      <c r="A21" s="16" t="s">
        <v>1684</v>
      </c>
      <c r="B21" s="16" t="s">
        <v>1685</v>
      </c>
      <c r="C21" s="16" t="s">
        <v>1686</v>
      </c>
      <c r="D21" s="16" t="s">
        <v>18</v>
      </c>
      <c r="E21" s="16" t="s">
        <v>347</v>
      </c>
      <c r="F21" s="17">
        <v>182.1</v>
      </c>
      <c r="G21" s="16" t="s">
        <v>1687</v>
      </c>
      <c r="H21" s="18">
        <v>1700</v>
      </c>
      <c r="I21" s="16" t="s">
        <v>236</v>
      </c>
      <c r="J21" s="16" t="s">
        <v>340</v>
      </c>
      <c r="K21" s="1" t="str">
        <f t="shared" si="0"/>
        <v>1</v>
      </c>
    </row>
    <row r="22" spans="1:11" x14ac:dyDescent="0.4">
      <c r="A22" s="16"/>
      <c r="B22" s="16" t="s">
        <v>1135</v>
      </c>
      <c r="C22" s="16" t="s">
        <v>1134</v>
      </c>
      <c r="D22" s="16" t="s">
        <v>18</v>
      </c>
      <c r="E22" s="16" t="s">
        <v>206</v>
      </c>
      <c r="F22" s="17">
        <v>188.52</v>
      </c>
      <c r="G22" s="16" t="s">
        <v>1133</v>
      </c>
      <c r="H22" s="16">
        <v>1100</v>
      </c>
      <c r="I22" s="16" t="s">
        <v>171</v>
      </c>
      <c r="J22" s="16" t="s">
        <v>340</v>
      </c>
      <c r="K22" s="1" t="str">
        <f t="shared" si="0"/>
        <v>1</v>
      </c>
    </row>
    <row r="23" spans="1:11" x14ac:dyDescent="0.4">
      <c r="A23" s="16"/>
      <c r="B23" s="16" t="s">
        <v>998</v>
      </c>
      <c r="C23" s="16" t="s">
        <v>110</v>
      </c>
      <c r="D23" s="16" t="s">
        <v>220</v>
      </c>
      <c r="E23" s="16" t="s">
        <v>374</v>
      </c>
      <c r="F23" s="17">
        <v>196.1</v>
      </c>
      <c r="G23" s="16" t="s">
        <v>997</v>
      </c>
      <c r="H23" s="16">
        <v>1300</v>
      </c>
      <c r="I23" s="16" t="s">
        <v>113</v>
      </c>
      <c r="J23" s="16" t="s">
        <v>340</v>
      </c>
      <c r="K23" s="1" t="str">
        <f t="shared" si="0"/>
        <v>1</v>
      </c>
    </row>
    <row r="24" spans="1:11" x14ac:dyDescent="0.4">
      <c r="A24" s="16"/>
      <c r="B24" s="16" t="s">
        <v>1688</v>
      </c>
      <c r="C24" s="16" t="s">
        <v>1689</v>
      </c>
      <c r="D24" s="16" t="s">
        <v>31</v>
      </c>
      <c r="E24" s="16" t="s">
        <v>1690</v>
      </c>
      <c r="F24" s="17">
        <v>210.19</v>
      </c>
      <c r="G24" s="16" t="s">
        <v>1691</v>
      </c>
      <c r="H24" s="18">
        <v>4200</v>
      </c>
      <c r="I24" s="16" t="s">
        <v>477</v>
      </c>
      <c r="J24" s="16" t="s">
        <v>340</v>
      </c>
      <c r="K24" s="1" t="str">
        <f t="shared" si="0"/>
        <v>2</v>
      </c>
    </row>
    <row r="25" spans="1:11" x14ac:dyDescent="0.4">
      <c r="A25" s="16"/>
      <c r="B25" s="16" t="s">
        <v>1515</v>
      </c>
      <c r="C25" s="16" t="s">
        <v>1516</v>
      </c>
      <c r="D25" s="16"/>
      <c r="E25" s="16"/>
      <c r="F25" s="17">
        <v>210.75</v>
      </c>
      <c r="G25" s="16" t="s">
        <v>1517</v>
      </c>
      <c r="H25" s="18">
        <v>3800</v>
      </c>
      <c r="I25" s="16" t="s">
        <v>224</v>
      </c>
      <c r="J25" s="16" t="s">
        <v>340</v>
      </c>
      <c r="K25" s="1" t="str">
        <f t="shared" si="0"/>
        <v>2</v>
      </c>
    </row>
    <row r="26" spans="1:11" x14ac:dyDescent="0.4">
      <c r="A26" s="16" t="s">
        <v>1585</v>
      </c>
      <c r="B26" s="16" t="s">
        <v>1586</v>
      </c>
      <c r="C26" s="16" t="s">
        <v>1587</v>
      </c>
      <c r="D26" s="16" t="s">
        <v>220</v>
      </c>
      <c r="E26" s="16" t="s">
        <v>263</v>
      </c>
      <c r="F26" s="17">
        <v>213.6</v>
      </c>
      <c r="G26" s="16" t="s">
        <v>1588</v>
      </c>
      <c r="H26" s="18">
        <v>1700</v>
      </c>
      <c r="I26" s="16" t="s">
        <v>434</v>
      </c>
      <c r="J26" s="16" t="s">
        <v>340</v>
      </c>
      <c r="K26" s="1" t="str">
        <f t="shared" si="0"/>
        <v>2</v>
      </c>
    </row>
    <row r="27" spans="1:11" x14ac:dyDescent="0.4">
      <c r="A27" s="16"/>
      <c r="B27" s="16" t="s">
        <v>1173</v>
      </c>
      <c r="C27" s="16" t="s">
        <v>1172</v>
      </c>
      <c r="D27" s="16" t="s">
        <v>22</v>
      </c>
      <c r="E27" s="16" t="s">
        <v>1171</v>
      </c>
      <c r="F27" s="17">
        <v>288.89999999999998</v>
      </c>
      <c r="G27" s="16" t="s">
        <v>1170</v>
      </c>
      <c r="H27" s="16">
        <v>1800</v>
      </c>
      <c r="I27" s="16" t="s">
        <v>172</v>
      </c>
      <c r="J27" s="16" t="s">
        <v>340</v>
      </c>
      <c r="K27" s="1" t="str">
        <f t="shared" si="0"/>
        <v>2</v>
      </c>
    </row>
    <row r="28" spans="1:11" x14ac:dyDescent="0.4">
      <c r="A28" s="16"/>
      <c r="B28" s="16" t="s">
        <v>1481</v>
      </c>
      <c r="C28" s="16" t="s">
        <v>1482</v>
      </c>
      <c r="D28" s="16" t="s">
        <v>31</v>
      </c>
      <c r="E28" s="16" t="s">
        <v>60</v>
      </c>
      <c r="F28" s="17">
        <v>289.10000000000002</v>
      </c>
      <c r="G28" s="16" t="s">
        <v>1483</v>
      </c>
      <c r="H28" s="18">
        <v>1600</v>
      </c>
      <c r="I28" s="16" t="s">
        <v>133</v>
      </c>
      <c r="J28" s="16" t="s">
        <v>340</v>
      </c>
      <c r="K28" s="1" t="str">
        <f t="shared" si="0"/>
        <v>2</v>
      </c>
    </row>
    <row r="29" spans="1:11" x14ac:dyDescent="0.4">
      <c r="A29" s="16"/>
      <c r="B29" s="16" t="s">
        <v>1110</v>
      </c>
      <c r="C29" s="16" t="s">
        <v>1109</v>
      </c>
      <c r="D29" s="16" t="s">
        <v>22</v>
      </c>
      <c r="E29" s="16" t="s">
        <v>1108</v>
      </c>
      <c r="F29" s="17">
        <v>290</v>
      </c>
      <c r="G29" s="16" t="s">
        <v>1107</v>
      </c>
      <c r="H29" s="16">
        <v>4500</v>
      </c>
      <c r="I29" s="16" t="s">
        <v>851</v>
      </c>
      <c r="J29" s="16" t="s">
        <v>340</v>
      </c>
      <c r="K29" s="1" t="str">
        <f t="shared" si="0"/>
        <v>2</v>
      </c>
    </row>
    <row r="30" spans="1:11" x14ac:dyDescent="0.4">
      <c r="A30" s="16"/>
      <c r="B30" s="16" t="s">
        <v>850</v>
      </c>
      <c r="C30" s="16" t="s">
        <v>849</v>
      </c>
      <c r="D30" s="16" t="s">
        <v>18</v>
      </c>
      <c r="E30" s="16" t="s">
        <v>848</v>
      </c>
      <c r="F30" s="17">
        <v>291.62</v>
      </c>
      <c r="G30" s="16" t="s">
        <v>847</v>
      </c>
      <c r="H30" s="16">
        <v>2700</v>
      </c>
      <c r="I30" s="16" t="s">
        <v>453</v>
      </c>
      <c r="J30" s="16" t="s">
        <v>340</v>
      </c>
      <c r="K30" s="1" t="str">
        <f t="shared" si="0"/>
        <v>2</v>
      </c>
    </row>
    <row r="31" spans="1:11" x14ac:dyDescent="0.4">
      <c r="A31" s="16" t="s">
        <v>1661</v>
      </c>
      <c r="B31" s="16" t="s">
        <v>1662</v>
      </c>
      <c r="C31" s="16" t="s">
        <v>1663</v>
      </c>
      <c r="D31" s="16" t="s">
        <v>220</v>
      </c>
      <c r="E31" s="16" t="s">
        <v>465</v>
      </c>
      <c r="F31" s="17">
        <v>293.892</v>
      </c>
      <c r="G31" s="16" t="s">
        <v>1664</v>
      </c>
      <c r="H31" s="18">
        <v>2200</v>
      </c>
      <c r="I31" s="16" t="s">
        <v>979</v>
      </c>
      <c r="J31" s="16" t="s">
        <v>340</v>
      </c>
      <c r="K31" s="1" t="str">
        <f t="shared" si="0"/>
        <v>2</v>
      </c>
    </row>
    <row r="32" spans="1:11" x14ac:dyDescent="0.4">
      <c r="A32" s="16"/>
      <c r="B32" s="16" t="s">
        <v>1106</v>
      </c>
      <c r="C32" s="16" t="s">
        <v>991</v>
      </c>
      <c r="D32" s="16" t="s">
        <v>38</v>
      </c>
      <c r="E32" s="16" t="s">
        <v>277</v>
      </c>
      <c r="F32" s="17">
        <v>302.58999999999997</v>
      </c>
      <c r="G32" s="16" t="s">
        <v>1105</v>
      </c>
      <c r="H32" s="16">
        <v>4000</v>
      </c>
      <c r="I32" s="16" t="s">
        <v>39</v>
      </c>
      <c r="J32" s="16" t="s">
        <v>340</v>
      </c>
      <c r="K32" s="1" t="str">
        <f t="shared" si="0"/>
        <v>3</v>
      </c>
    </row>
    <row r="33" spans="1:11" x14ac:dyDescent="0.4">
      <c r="A33" s="16"/>
      <c r="B33" s="16" t="s">
        <v>286</v>
      </c>
      <c r="C33" s="16" t="s">
        <v>287</v>
      </c>
      <c r="D33" s="16" t="s">
        <v>26</v>
      </c>
      <c r="E33" s="16" t="s">
        <v>234</v>
      </c>
      <c r="F33" s="17">
        <v>316.10000000000002</v>
      </c>
      <c r="G33" s="16" t="s">
        <v>288</v>
      </c>
      <c r="H33" s="16">
        <v>3000</v>
      </c>
      <c r="I33" s="16" t="s">
        <v>289</v>
      </c>
      <c r="J33" s="16" t="s">
        <v>340</v>
      </c>
      <c r="K33" s="1" t="str">
        <f t="shared" si="0"/>
        <v>3</v>
      </c>
    </row>
    <row r="34" spans="1:11" x14ac:dyDescent="0.4">
      <c r="A34" s="16"/>
      <c r="B34" s="16" t="s">
        <v>482</v>
      </c>
      <c r="C34" s="16" t="s">
        <v>483</v>
      </c>
      <c r="D34" s="16"/>
      <c r="E34" s="16"/>
      <c r="F34" s="17">
        <v>329.3</v>
      </c>
      <c r="G34" s="16" t="s">
        <v>484</v>
      </c>
      <c r="H34" s="16">
        <v>4000</v>
      </c>
      <c r="I34" s="16" t="s">
        <v>434</v>
      </c>
      <c r="J34" s="16" t="s">
        <v>340</v>
      </c>
      <c r="K34" s="1" t="str">
        <f t="shared" si="0"/>
        <v>3</v>
      </c>
    </row>
    <row r="35" spans="1:11" x14ac:dyDescent="0.4">
      <c r="A35" s="16"/>
      <c r="B35" s="16" t="s">
        <v>1589</v>
      </c>
      <c r="C35" s="16" t="s">
        <v>1590</v>
      </c>
      <c r="D35" s="16" t="s">
        <v>18</v>
      </c>
      <c r="E35" s="16" t="s">
        <v>543</v>
      </c>
      <c r="F35" s="17">
        <v>334.41</v>
      </c>
      <c r="G35" s="16" t="s">
        <v>1591</v>
      </c>
      <c r="H35" s="18">
        <v>2000</v>
      </c>
      <c r="I35" s="16" t="s">
        <v>410</v>
      </c>
      <c r="J35" s="16" t="s">
        <v>340</v>
      </c>
      <c r="K35" s="1" t="str">
        <f t="shared" si="0"/>
        <v>3</v>
      </c>
    </row>
    <row r="36" spans="1:11" x14ac:dyDescent="0.4">
      <c r="A36" s="16"/>
      <c r="B36" s="16" t="s">
        <v>1522</v>
      </c>
      <c r="C36" s="16" t="s">
        <v>1104</v>
      </c>
      <c r="D36" s="16" t="s">
        <v>26</v>
      </c>
      <c r="E36" s="16" t="s">
        <v>75</v>
      </c>
      <c r="F36" s="17">
        <v>335</v>
      </c>
      <c r="G36" s="16" t="s">
        <v>1523</v>
      </c>
      <c r="H36" s="18">
        <v>3600</v>
      </c>
      <c r="I36" s="16" t="s">
        <v>73</v>
      </c>
      <c r="J36" s="16" t="s">
        <v>340</v>
      </c>
      <c r="K36" s="1" t="str">
        <f t="shared" si="0"/>
        <v>3</v>
      </c>
    </row>
    <row r="37" spans="1:11" x14ac:dyDescent="0.4">
      <c r="A37" s="16"/>
      <c r="B37" s="16" t="s">
        <v>290</v>
      </c>
      <c r="C37" s="16" t="s">
        <v>291</v>
      </c>
      <c r="D37" s="16" t="s">
        <v>26</v>
      </c>
      <c r="E37" s="16" t="s">
        <v>27</v>
      </c>
      <c r="F37" s="17">
        <v>361.4</v>
      </c>
      <c r="G37" s="16" t="s">
        <v>292</v>
      </c>
      <c r="H37" s="16">
        <v>2800</v>
      </c>
      <c r="I37" s="16" t="s">
        <v>131</v>
      </c>
      <c r="J37" s="16" t="s">
        <v>340</v>
      </c>
      <c r="K37" s="1" t="str">
        <f t="shared" si="0"/>
        <v>3</v>
      </c>
    </row>
    <row r="38" spans="1:11" x14ac:dyDescent="0.4">
      <c r="A38" s="16"/>
      <c r="B38" s="16" t="s">
        <v>992</v>
      </c>
      <c r="C38" s="16" t="s">
        <v>991</v>
      </c>
      <c r="D38" s="16" t="s">
        <v>18</v>
      </c>
      <c r="E38" s="16" t="s">
        <v>219</v>
      </c>
      <c r="F38" s="17">
        <v>361.45299999999997</v>
      </c>
      <c r="G38" s="16" t="s">
        <v>990</v>
      </c>
      <c r="H38" s="16">
        <v>1500</v>
      </c>
      <c r="I38" s="16" t="s">
        <v>84</v>
      </c>
      <c r="J38" s="16" t="s">
        <v>340</v>
      </c>
      <c r="K38" s="1" t="str">
        <f t="shared" si="0"/>
        <v>3</v>
      </c>
    </row>
    <row r="39" spans="1:11" x14ac:dyDescent="0.4">
      <c r="A39" s="16"/>
      <c r="B39" s="16" t="s">
        <v>1103</v>
      </c>
      <c r="C39" s="16" t="s">
        <v>485</v>
      </c>
      <c r="D39" s="16" t="s">
        <v>87</v>
      </c>
      <c r="E39" s="16" t="s">
        <v>74</v>
      </c>
      <c r="F39" s="17">
        <v>361.8</v>
      </c>
      <c r="G39" s="16" t="s">
        <v>1102</v>
      </c>
      <c r="H39" s="16">
        <v>3200</v>
      </c>
      <c r="I39" s="16" t="s">
        <v>158</v>
      </c>
      <c r="J39" s="16" t="s">
        <v>340</v>
      </c>
      <c r="K39" s="1" t="str">
        <f t="shared" si="0"/>
        <v>3</v>
      </c>
    </row>
    <row r="40" spans="1:11" x14ac:dyDescent="0.4">
      <c r="A40" s="16" t="s">
        <v>1693</v>
      </c>
      <c r="B40" s="16" t="s">
        <v>1694</v>
      </c>
      <c r="C40" s="16" t="s">
        <v>1695</v>
      </c>
      <c r="D40" s="16" t="s">
        <v>377</v>
      </c>
      <c r="E40" s="16" t="s">
        <v>1042</v>
      </c>
      <c r="F40" s="17">
        <v>367.98</v>
      </c>
      <c r="G40" s="16" t="s">
        <v>1696</v>
      </c>
      <c r="H40" s="18">
        <v>1700</v>
      </c>
      <c r="I40" s="16" t="s">
        <v>12</v>
      </c>
      <c r="J40" s="16" t="s">
        <v>340</v>
      </c>
      <c r="K40" s="1" t="str">
        <f t="shared" si="0"/>
        <v>3</v>
      </c>
    </row>
    <row r="41" spans="1:11" x14ac:dyDescent="0.4">
      <c r="A41" s="16"/>
      <c r="B41" s="16" t="s">
        <v>348</v>
      </c>
      <c r="C41" s="16" t="s">
        <v>349</v>
      </c>
      <c r="D41" s="16" t="s">
        <v>220</v>
      </c>
      <c r="E41" s="16" t="s">
        <v>206</v>
      </c>
      <c r="F41" s="17">
        <v>368.6</v>
      </c>
      <c r="G41" s="16" t="s">
        <v>350</v>
      </c>
      <c r="H41" s="16">
        <v>1400</v>
      </c>
      <c r="I41" s="16" t="s">
        <v>34</v>
      </c>
      <c r="J41" s="16" t="s">
        <v>340</v>
      </c>
      <c r="K41" s="1" t="str">
        <f t="shared" si="0"/>
        <v>3</v>
      </c>
    </row>
    <row r="42" spans="1:11" x14ac:dyDescent="0.4">
      <c r="A42" s="16"/>
      <c r="B42" s="16" t="s">
        <v>1527</v>
      </c>
      <c r="C42" s="16" t="s">
        <v>1528</v>
      </c>
      <c r="D42" s="16" t="s">
        <v>26</v>
      </c>
      <c r="E42" s="16" t="s">
        <v>1269</v>
      </c>
      <c r="F42" s="17">
        <v>369.3</v>
      </c>
      <c r="G42" s="16" t="s">
        <v>1529</v>
      </c>
      <c r="H42" s="18">
        <v>4000</v>
      </c>
      <c r="I42" s="16" t="s">
        <v>41</v>
      </c>
      <c r="J42" s="16" t="s">
        <v>340</v>
      </c>
      <c r="K42" s="1" t="str">
        <f t="shared" si="0"/>
        <v>3</v>
      </c>
    </row>
    <row r="43" spans="1:11" x14ac:dyDescent="0.4">
      <c r="A43" s="16"/>
      <c r="B43" s="16" t="s">
        <v>1530</v>
      </c>
      <c r="C43" s="16" t="s">
        <v>1531</v>
      </c>
      <c r="D43" s="16" t="s">
        <v>26</v>
      </c>
      <c r="E43" s="16" t="s">
        <v>144</v>
      </c>
      <c r="F43" s="17">
        <v>369.37</v>
      </c>
      <c r="G43" s="16" t="s">
        <v>1532</v>
      </c>
      <c r="H43" s="18">
        <v>3500</v>
      </c>
      <c r="I43" s="16" t="s">
        <v>19</v>
      </c>
      <c r="J43" s="16" t="s">
        <v>340</v>
      </c>
      <c r="K43" s="1" t="str">
        <f t="shared" si="0"/>
        <v>3</v>
      </c>
    </row>
    <row r="44" spans="1:11" x14ac:dyDescent="0.4">
      <c r="A44" s="16"/>
      <c r="B44" s="16" t="s">
        <v>1627</v>
      </c>
      <c r="C44" s="16" t="s">
        <v>1628</v>
      </c>
      <c r="D44" s="16" t="s">
        <v>18</v>
      </c>
      <c r="E44" s="16" t="s">
        <v>212</v>
      </c>
      <c r="F44" s="17">
        <v>371.42</v>
      </c>
      <c r="G44" s="16" t="s">
        <v>1629</v>
      </c>
      <c r="H44" s="18">
        <v>1500</v>
      </c>
      <c r="I44" s="16" t="s">
        <v>438</v>
      </c>
      <c r="J44" s="16" t="s">
        <v>340</v>
      </c>
      <c r="K44" s="1" t="str">
        <f t="shared" si="0"/>
        <v>3</v>
      </c>
    </row>
    <row r="45" spans="1:11" x14ac:dyDescent="0.4">
      <c r="A45" s="16"/>
      <c r="B45" s="16" t="s">
        <v>423</v>
      </c>
      <c r="C45" s="16" t="s">
        <v>424</v>
      </c>
      <c r="D45" s="16" t="s">
        <v>18</v>
      </c>
      <c r="E45" s="16" t="s">
        <v>139</v>
      </c>
      <c r="F45" s="17">
        <v>382.1</v>
      </c>
      <c r="G45" s="16" t="s">
        <v>425</v>
      </c>
      <c r="H45" s="16">
        <v>1800</v>
      </c>
      <c r="I45" s="16" t="s">
        <v>172</v>
      </c>
      <c r="J45" s="16" t="s">
        <v>340</v>
      </c>
      <c r="K45" s="1" t="str">
        <f t="shared" si="0"/>
        <v>3</v>
      </c>
    </row>
    <row r="46" spans="1:11" x14ac:dyDescent="0.4">
      <c r="A46" s="16"/>
      <c r="B46" s="16" t="s">
        <v>1041</v>
      </c>
      <c r="C46" s="16" t="s">
        <v>1040</v>
      </c>
      <c r="D46" s="16" t="s">
        <v>220</v>
      </c>
      <c r="E46" s="16" t="s">
        <v>147</v>
      </c>
      <c r="F46" s="17">
        <v>383.81</v>
      </c>
      <c r="G46" s="16" t="s">
        <v>1039</v>
      </c>
      <c r="H46" s="16">
        <v>1600</v>
      </c>
      <c r="I46" s="16" t="s">
        <v>556</v>
      </c>
      <c r="J46" s="16" t="s">
        <v>340</v>
      </c>
      <c r="K46" s="1" t="str">
        <f t="shared" si="0"/>
        <v>3</v>
      </c>
    </row>
    <row r="47" spans="1:11" x14ac:dyDescent="0.4">
      <c r="A47" s="16" t="s">
        <v>1592</v>
      </c>
      <c r="B47" s="16" t="s">
        <v>1593</v>
      </c>
      <c r="C47" s="16" t="s">
        <v>1594</v>
      </c>
      <c r="D47" s="16" t="s">
        <v>13</v>
      </c>
      <c r="E47" s="16" t="s">
        <v>128</v>
      </c>
      <c r="F47" s="17">
        <v>386.1</v>
      </c>
      <c r="G47" s="16" t="s">
        <v>1595</v>
      </c>
      <c r="H47" s="18">
        <v>2700</v>
      </c>
      <c r="I47" s="16" t="s">
        <v>851</v>
      </c>
      <c r="J47" s="16" t="s">
        <v>340</v>
      </c>
      <c r="K47" s="1" t="str">
        <f t="shared" si="0"/>
        <v>3</v>
      </c>
    </row>
    <row r="48" spans="1:11" x14ac:dyDescent="0.4">
      <c r="A48" s="16"/>
      <c r="B48" s="16" t="s">
        <v>1697</v>
      </c>
      <c r="C48" s="16" t="s">
        <v>1698</v>
      </c>
      <c r="D48" s="16" t="s">
        <v>87</v>
      </c>
      <c r="E48" s="16" t="s">
        <v>294</v>
      </c>
      <c r="F48" s="17">
        <v>388.03800000000001</v>
      </c>
      <c r="G48" s="16" t="s">
        <v>1699</v>
      </c>
      <c r="H48" s="18">
        <v>3600</v>
      </c>
      <c r="I48" s="16" t="s">
        <v>62</v>
      </c>
      <c r="J48" s="16" t="s">
        <v>340</v>
      </c>
      <c r="K48" s="1" t="str">
        <f t="shared" si="0"/>
        <v>3</v>
      </c>
    </row>
    <row r="49" spans="1:11" x14ac:dyDescent="0.4">
      <c r="A49" s="16"/>
      <c r="B49" s="16" t="s">
        <v>486</v>
      </c>
      <c r="C49" s="16" t="s">
        <v>487</v>
      </c>
      <c r="D49" s="16" t="s">
        <v>18</v>
      </c>
      <c r="E49" s="16" t="s">
        <v>488</v>
      </c>
      <c r="F49" s="17">
        <v>403.6</v>
      </c>
      <c r="G49" s="16" t="s">
        <v>489</v>
      </c>
      <c r="H49" s="16">
        <v>3200</v>
      </c>
      <c r="I49" s="16" t="s">
        <v>477</v>
      </c>
      <c r="J49" s="16" t="s">
        <v>340</v>
      </c>
      <c r="K49" s="1" t="str">
        <f t="shared" si="0"/>
        <v>4</v>
      </c>
    </row>
    <row r="50" spans="1:11" x14ac:dyDescent="0.4">
      <c r="A50" s="16"/>
      <c r="B50" s="16" t="s">
        <v>407</v>
      </c>
      <c r="C50" s="16" t="s">
        <v>408</v>
      </c>
      <c r="D50" s="16" t="s">
        <v>220</v>
      </c>
      <c r="E50" s="16" t="s">
        <v>262</v>
      </c>
      <c r="F50" s="17">
        <v>404</v>
      </c>
      <c r="G50" s="16" t="s">
        <v>409</v>
      </c>
      <c r="H50" s="16">
        <v>1500</v>
      </c>
      <c r="I50" s="16" t="s">
        <v>410</v>
      </c>
      <c r="J50" s="16" t="s">
        <v>340</v>
      </c>
      <c r="K50" s="1" t="str">
        <f t="shared" si="0"/>
        <v>4</v>
      </c>
    </row>
    <row r="51" spans="1:11" x14ac:dyDescent="0.4">
      <c r="A51" s="16"/>
      <c r="B51" s="16" t="s">
        <v>1630</v>
      </c>
      <c r="C51" s="16" t="s">
        <v>1631</v>
      </c>
      <c r="D51" s="16" t="s">
        <v>220</v>
      </c>
      <c r="E51" s="16" t="s">
        <v>219</v>
      </c>
      <c r="F51" s="17">
        <v>410.38</v>
      </c>
      <c r="G51" s="16" t="s">
        <v>1632</v>
      </c>
      <c r="H51" s="18">
        <v>1350</v>
      </c>
      <c r="I51" s="16" t="s">
        <v>216</v>
      </c>
      <c r="J51" s="16" t="s">
        <v>340</v>
      </c>
      <c r="K51" s="1" t="str">
        <f t="shared" si="0"/>
        <v>4</v>
      </c>
    </row>
    <row r="52" spans="1:11" x14ac:dyDescent="0.4">
      <c r="A52" s="16"/>
      <c r="B52" s="16" t="s">
        <v>351</v>
      </c>
      <c r="C52" s="16" t="s">
        <v>352</v>
      </c>
      <c r="D52" s="16" t="s">
        <v>220</v>
      </c>
      <c r="E52" s="16" t="s">
        <v>277</v>
      </c>
      <c r="F52" s="17">
        <v>410.4</v>
      </c>
      <c r="G52" s="16" t="s">
        <v>353</v>
      </c>
      <c r="H52" s="16">
        <v>1700</v>
      </c>
      <c r="I52" s="16" t="s">
        <v>354</v>
      </c>
      <c r="J52" s="16" t="s">
        <v>340</v>
      </c>
      <c r="K52" s="1" t="str">
        <f t="shared" si="0"/>
        <v>4</v>
      </c>
    </row>
    <row r="53" spans="1:11" x14ac:dyDescent="0.4">
      <c r="A53" s="16"/>
      <c r="B53" s="16" t="s">
        <v>426</v>
      </c>
      <c r="C53" s="16" t="s">
        <v>427</v>
      </c>
      <c r="D53" s="16" t="s">
        <v>220</v>
      </c>
      <c r="E53" s="16" t="s">
        <v>428</v>
      </c>
      <c r="F53" s="17">
        <v>420.4</v>
      </c>
      <c r="G53" s="16" t="s">
        <v>429</v>
      </c>
      <c r="H53" s="16">
        <v>1800</v>
      </c>
      <c r="I53" s="16" t="s">
        <v>229</v>
      </c>
      <c r="J53" s="16" t="s">
        <v>340</v>
      </c>
      <c r="K53" s="1" t="str">
        <f t="shared" si="0"/>
        <v>4</v>
      </c>
    </row>
    <row r="54" spans="1:11" x14ac:dyDescent="0.4">
      <c r="A54" s="16"/>
      <c r="B54" s="16" t="s">
        <v>1479</v>
      </c>
      <c r="C54" s="16" t="s">
        <v>1101</v>
      </c>
      <c r="D54" s="16" t="s">
        <v>342</v>
      </c>
      <c r="E54" s="16" t="s">
        <v>146</v>
      </c>
      <c r="F54" s="17">
        <v>443.8</v>
      </c>
      <c r="G54" s="16" t="s">
        <v>1480</v>
      </c>
      <c r="H54" s="18">
        <v>1800</v>
      </c>
      <c r="I54" s="16" t="s">
        <v>34</v>
      </c>
      <c r="J54" s="16" t="s">
        <v>340</v>
      </c>
      <c r="K54" s="1" t="str">
        <f t="shared" si="0"/>
        <v>4</v>
      </c>
    </row>
    <row r="55" spans="1:11" x14ac:dyDescent="0.4">
      <c r="A55" s="16"/>
      <c r="B55" s="16" t="s">
        <v>1100</v>
      </c>
      <c r="C55" s="16" t="s">
        <v>1099</v>
      </c>
      <c r="D55" s="16" t="s">
        <v>26</v>
      </c>
      <c r="E55" s="16" t="s">
        <v>32</v>
      </c>
      <c r="F55" s="17">
        <v>445</v>
      </c>
      <c r="G55" s="16" t="s">
        <v>1098</v>
      </c>
      <c r="H55" s="16">
        <v>3800</v>
      </c>
      <c r="I55" s="16" t="s">
        <v>330</v>
      </c>
      <c r="J55" s="16" t="s">
        <v>340</v>
      </c>
      <c r="K55" s="1" t="str">
        <f t="shared" si="0"/>
        <v>4</v>
      </c>
    </row>
    <row r="56" spans="1:11" x14ac:dyDescent="0.4">
      <c r="A56" s="16" t="s">
        <v>1504</v>
      </c>
      <c r="B56" s="16" t="s">
        <v>1505</v>
      </c>
      <c r="C56" s="16" t="s">
        <v>1506</v>
      </c>
      <c r="D56" s="16" t="s">
        <v>35</v>
      </c>
      <c r="E56" s="16" t="s">
        <v>32</v>
      </c>
      <c r="F56" s="17">
        <v>445.4</v>
      </c>
      <c r="G56" s="16" t="s">
        <v>1507</v>
      </c>
      <c r="H56" s="18">
        <v>1600</v>
      </c>
      <c r="I56" s="16" t="s">
        <v>71</v>
      </c>
      <c r="J56" s="16" t="s">
        <v>340</v>
      </c>
      <c r="K56" s="1" t="str">
        <f t="shared" si="0"/>
        <v>4</v>
      </c>
    </row>
    <row r="57" spans="1:11" x14ac:dyDescent="0.4">
      <c r="A57" s="16"/>
      <c r="B57" s="16" t="s">
        <v>1596</v>
      </c>
      <c r="C57" s="16" t="s">
        <v>1597</v>
      </c>
      <c r="D57" s="16" t="s">
        <v>18</v>
      </c>
      <c r="E57" s="16" t="s">
        <v>206</v>
      </c>
      <c r="F57" s="17">
        <v>450.91</v>
      </c>
      <c r="G57" s="16" t="s">
        <v>1598</v>
      </c>
      <c r="H57" s="18">
        <v>2000</v>
      </c>
      <c r="I57" s="16" t="s">
        <v>132</v>
      </c>
      <c r="J57" s="16" t="s">
        <v>340</v>
      </c>
      <c r="K57" s="1" t="str">
        <f t="shared" si="0"/>
        <v>4</v>
      </c>
    </row>
    <row r="58" spans="1:11" x14ac:dyDescent="0.4">
      <c r="A58" s="16"/>
      <c r="B58" s="16" t="s">
        <v>936</v>
      </c>
      <c r="C58" s="16" t="s">
        <v>935</v>
      </c>
      <c r="D58" s="16" t="s">
        <v>934</v>
      </c>
      <c r="E58" s="16" t="s">
        <v>90</v>
      </c>
      <c r="F58" s="17">
        <v>451</v>
      </c>
      <c r="G58" s="16" t="s">
        <v>933</v>
      </c>
      <c r="H58" s="16">
        <v>2000</v>
      </c>
      <c r="I58" s="16" t="s">
        <v>1932</v>
      </c>
      <c r="J58" s="16" t="s">
        <v>340</v>
      </c>
      <c r="K58" s="1" t="str">
        <f t="shared" si="0"/>
        <v>4</v>
      </c>
    </row>
    <row r="59" spans="1:11" x14ac:dyDescent="0.4">
      <c r="A59" s="16" t="s">
        <v>1665</v>
      </c>
      <c r="B59" s="16" t="s">
        <v>1666</v>
      </c>
      <c r="C59" s="16" t="s">
        <v>1667</v>
      </c>
      <c r="D59" s="16" t="s">
        <v>18</v>
      </c>
      <c r="E59" s="16" t="s">
        <v>432</v>
      </c>
      <c r="F59" s="17">
        <v>451.5</v>
      </c>
      <c r="G59" s="16" t="s">
        <v>1668</v>
      </c>
      <c r="H59" s="18">
        <v>2600</v>
      </c>
      <c r="I59" s="16" t="s">
        <v>28</v>
      </c>
      <c r="J59" s="16" t="s">
        <v>340</v>
      </c>
      <c r="K59" s="1" t="str">
        <f t="shared" si="0"/>
        <v>4</v>
      </c>
    </row>
    <row r="60" spans="1:11" x14ac:dyDescent="0.4">
      <c r="A60" s="16"/>
      <c r="B60" s="16" t="s">
        <v>1700</v>
      </c>
      <c r="C60" s="16" t="s">
        <v>1701</v>
      </c>
      <c r="D60" s="16" t="s">
        <v>18</v>
      </c>
      <c r="E60" s="16" t="s">
        <v>475</v>
      </c>
      <c r="F60" s="17">
        <v>453.21</v>
      </c>
      <c r="G60" s="16" t="s">
        <v>1702</v>
      </c>
      <c r="H60" s="18">
        <v>1900</v>
      </c>
      <c r="I60" s="16" t="s">
        <v>556</v>
      </c>
      <c r="J60" s="16" t="s">
        <v>340</v>
      </c>
      <c r="K60" s="1" t="str">
        <f t="shared" si="0"/>
        <v>4</v>
      </c>
    </row>
    <row r="61" spans="1:11" x14ac:dyDescent="0.4">
      <c r="A61" s="16" t="s">
        <v>355</v>
      </c>
      <c r="B61" s="16" t="s">
        <v>356</v>
      </c>
      <c r="C61" s="16" t="s">
        <v>357</v>
      </c>
      <c r="D61" s="16" t="s">
        <v>18</v>
      </c>
      <c r="E61" s="16" t="s">
        <v>139</v>
      </c>
      <c r="F61" s="17">
        <v>457.87</v>
      </c>
      <c r="G61" s="16" t="s">
        <v>358</v>
      </c>
      <c r="H61" s="16">
        <v>1200</v>
      </c>
      <c r="I61" s="16" t="s">
        <v>359</v>
      </c>
      <c r="J61" s="16" t="s">
        <v>340</v>
      </c>
      <c r="K61" s="1" t="str">
        <f t="shared" si="0"/>
        <v>4</v>
      </c>
    </row>
    <row r="62" spans="1:11" x14ac:dyDescent="0.4">
      <c r="A62" s="16"/>
      <c r="B62" s="16" t="s">
        <v>1132</v>
      </c>
      <c r="C62" s="16" t="s">
        <v>920</v>
      </c>
      <c r="D62" s="16" t="s">
        <v>220</v>
      </c>
      <c r="E62" s="16" t="s">
        <v>253</v>
      </c>
      <c r="F62" s="17">
        <v>470.38</v>
      </c>
      <c r="G62" s="16" t="s">
        <v>1131</v>
      </c>
      <c r="H62" s="16">
        <v>2400</v>
      </c>
      <c r="I62" s="16" t="s">
        <v>354</v>
      </c>
      <c r="J62" s="16" t="s">
        <v>340</v>
      </c>
      <c r="K62" s="1" t="str">
        <f t="shared" si="0"/>
        <v>4</v>
      </c>
    </row>
    <row r="63" spans="1:11" x14ac:dyDescent="0.4">
      <c r="A63" s="16" t="s">
        <v>1167</v>
      </c>
      <c r="B63" s="16" t="s">
        <v>1166</v>
      </c>
      <c r="C63" s="16" t="s">
        <v>1125</v>
      </c>
      <c r="D63" s="16" t="s">
        <v>22</v>
      </c>
      <c r="E63" s="16" t="s">
        <v>1124</v>
      </c>
      <c r="F63" s="17">
        <v>470.7</v>
      </c>
      <c r="G63" s="16" t="s">
        <v>1165</v>
      </c>
      <c r="H63" s="16">
        <v>2000</v>
      </c>
      <c r="I63" s="16" t="s">
        <v>132</v>
      </c>
      <c r="J63" s="16" t="s">
        <v>340</v>
      </c>
      <c r="K63" s="1" t="str">
        <f t="shared" si="0"/>
        <v>4</v>
      </c>
    </row>
    <row r="64" spans="1:11" x14ac:dyDescent="0.4">
      <c r="A64" s="16" t="s">
        <v>208</v>
      </c>
      <c r="B64" s="16" t="s">
        <v>209</v>
      </c>
      <c r="C64" s="16" t="s">
        <v>210</v>
      </c>
      <c r="D64" s="16" t="s">
        <v>22</v>
      </c>
      <c r="E64" s="16" t="s">
        <v>135</v>
      </c>
      <c r="F64" s="17">
        <v>471.76</v>
      </c>
      <c r="G64" s="16" t="s">
        <v>211</v>
      </c>
      <c r="H64" s="16">
        <v>1300</v>
      </c>
      <c r="I64" s="16" t="s">
        <v>16</v>
      </c>
      <c r="J64" s="16" t="s">
        <v>340</v>
      </c>
      <c r="K64" s="1" t="str">
        <f t="shared" si="0"/>
        <v>4</v>
      </c>
    </row>
    <row r="65" spans="1:11" x14ac:dyDescent="0.4">
      <c r="A65" s="16"/>
      <c r="B65" s="16" t="s">
        <v>986</v>
      </c>
      <c r="C65" s="16" t="s">
        <v>985</v>
      </c>
      <c r="D65" s="16" t="s">
        <v>18</v>
      </c>
      <c r="E65" s="16" t="s">
        <v>277</v>
      </c>
      <c r="F65" s="17">
        <v>477.03800000000001</v>
      </c>
      <c r="G65" s="16" t="s">
        <v>984</v>
      </c>
      <c r="H65" s="16">
        <v>2200</v>
      </c>
      <c r="I65" s="16" t="s">
        <v>129</v>
      </c>
      <c r="J65" s="16" t="s">
        <v>340</v>
      </c>
      <c r="K65" s="1" t="str">
        <f t="shared" si="0"/>
        <v>4</v>
      </c>
    </row>
    <row r="66" spans="1:11" x14ac:dyDescent="0.4">
      <c r="A66" s="16"/>
      <c r="B66" s="16" t="s">
        <v>304</v>
      </c>
      <c r="C66" s="16" t="s">
        <v>305</v>
      </c>
      <c r="D66" s="16" t="s">
        <v>22</v>
      </c>
      <c r="E66" s="16" t="s">
        <v>90</v>
      </c>
      <c r="F66" s="17">
        <v>480.76</v>
      </c>
      <c r="G66" s="16" t="s">
        <v>306</v>
      </c>
      <c r="H66" s="16">
        <v>2000</v>
      </c>
      <c r="I66" s="16" t="s">
        <v>45</v>
      </c>
      <c r="J66" s="16" t="s">
        <v>340</v>
      </c>
      <c r="K66" s="1" t="str">
        <f t="shared" si="0"/>
        <v>4</v>
      </c>
    </row>
    <row r="67" spans="1:11" x14ac:dyDescent="0.4">
      <c r="A67" s="16"/>
      <c r="B67" s="16" t="s">
        <v>1703</v>
      </c>
      <c r="C67" s="16" t="s">
        <v>1704</v>
      </c>
      <c r="D67" s="16" t="s">
        <v>1705</v>
      </c>
      <c r="E67" s="16" t="s">
        <v>1706</v>
      </c>
      <c r="F67" s="17">
        <v>481.72</v>
      </c>
      <c r="G67" s="16" t="s">
        <v>1707</v>
      </c>
      <c r="H67" s="18">
        <v>3600</v>
      </c>
      <c r="I67" s="16" t="s">
        <v>171</v>
      </c>
      <c r="J67" s="16" t="s">
        <v>340</v>
      </c>
      <c r="K67" s="1" t="str">
        <f t="shared" ref="K67:K130" si="1">LEFT(F67)</f>
        <v>4</v>
      </c>
    </row>
    <row r="68" spans="1:11" x14ac:dyDescent="0.4">
      <c r="A68" s="16"/>
      <c r="B68" s="16" t="s">
        <v>1708</v>
      </c>
      <c r="C68" s="16" t="s">
        <v>1709</v>
      </c>
      <c r="D68" s="16" t="s">
        <v>22</v>
      </c>
      <c r="E68" s="16" t="s">
        <v>139</v>
      </c>
      <c r="F68" s="17">
        <v>486.1</v>
      </c>
      <c r="G68" s="16" t="s">
        <v>1710</v>
      </c>
      <c r="H68" s="18">
        <v>3500</v>
      </c>
      <c r="I68" s="16" t="s">
        <v>557</v>
      </c>
      <c r="J68" s="16" t="s">
        <v>340</v>
      </c>
      <c r="K68" s="1" t="str">
        <f t="shared" si="1"/>
        <v>4</v>
      </c>
    </row>
    <row r="69" spans="1:11" x14ac:dyDescent="0.4">
      <c r="A69" s="16"/>
      <c r="B69" s="16" t="s">
        <v>491</v>
      </c>
      <c r="C69" s="16" t="s">
        <v>492</v>
      </c>
      <c r="D69" s="16" t="s">
        <v>22</v>
      </c>
      <c r="E69" s="16" t="s">
        <v>451</v>
      </c>
      <c r="F69" s="17">
        <v>487.51</v>
      </c>
      <c r="G69" s="16" t="s">
        <v>493</v>
      </c>
      <c r="H69" s="16">
        <v>5400</v>
      </c>
      <c r="I69" s="16" t="s">
        <v>354</v>
      </c>
      <c r="J69" s="16" t="s">
        <v>340</v>
      </c>
      <c r="K69" s="1" t="str">
        <f t="shared" si="1"/>
        <v>4</v>
      </c>
    </row>
    <row r="70" spans="1:11" x14ac:dyDescent="0.4">
      <c r="A70" s="16"/>
      <c r="B70" s="16" t="s">
        <v>360</v>
      </c>
      <c r="C70" s="16" t="s">
        <v>361</v>
      </c>
      <c r="D70" s="16" t="s">
        <v>18</v>
      </c>
      <c r="E70" s="16" t="s">
        <v>83</v>
      </c>
      <c r="F70" s="17">
        <v>488.03800000000001</v>
      </c>
      <c r="G70" s="16" t="s">
        <v>362</v>
      </c>
      <c r="H70" s="16">
        <v>2400</v>
      </c>
      <c r="I70" s="16" t="s">
        <v>132</v>
      </c>
      <c r="J70" s="16" t="s">
        <v>340</v>
      </c>
      <c r="K70" s="1" t="str">
        <f t="shared" si="1"/>
        <v>4</v>
      </c>
    </row>
    <row r="71" spans="1:11" x14ac:dyDescent="0.4">
      <c r="A71" s="16"/>
      <c r="B71" s="16" t="s">
        <v>430</v>
      </c>
      <c r="C71" s="16" t="s">
        <v>431</v>
      </c>
      <c r="D71" s="16" t="s">
        <v>220</v>
      </c>
      <c r="E71" s="16" t="s">
        <v>432</v>
      </c>
      <c r="F71" s="17">
        <v>489.57</v>
      </c>
      <c r="G71" s="16" t="s">
        <v>433</v>
      </c>
      <c r="H71" s="16">
        <v>1700</v>
      </c>
      <c r="I71" s="16" t="s">
        <v>434</v>
      </c>
      <c r="J71" s="16" t="s">
        <v>340</v>
      </c>
      <c r="K71" s="1" t="str">
        <f t="shared" si="1"/>
        <v>4</v>
      </c>
    </row>
    <row r="72" spans="1:11" x14ac:dyDescent="0.4">
      <c r="A72" s="16"/>
      <c r="B72" s="16" t="s">
        <v>1161</v>
      </c>
      <c r="C72" s="16" t="s">
        <v>1160</v>
      </c>
      <c r="D72" s="16" t="s">
        <v>31</v>
      </c>
      <c r="E72" s="16" t="s">
        <v>40</v>
      </c>
      <c r="F72" s="17">
        <v>489.58</v>
      </c>
      <c r="G72" s="16" t="s">
        <v>1159</v>
      </c>
      <c r="H72" s="16">
        <v>1600</v>
      </c>
      <c r="I72" s="16" t="s">
        <v>62</v>
      </c>
      <c r="J72" s="16" t="s">
        <v>340</v>
      </c>
      <c r="K72" s="1" t="str">
        <f t="shared" si="1"/>
        <v>4</v>
      </c>
    </row>
    <row r="73" spans="1:11" x14ac:dyDescent="0.4">
      <c r="A73" s="16"/>
      <c r="B73" s="16" t="s">
        <v>495</v>
      </c>
      <c r="C73" s="16" t="s">
        <v>496</v>
      </c>
      <c r="D73" s="16" t="s">
        <v>87</v>
      </c>
      <c r="E73" s="16" t="s">
        <v>36</v>
      </c>
      <c r="F73" s="17">
        <v>491.37099999999998</v>
      </c>
      <c r="G73" s="16" t="s">
        <v>497</v>
      </c>
      <c r="H73" s="16">
        <v>2400</v>
      </c>
      <c r="I73" s="16" t="s">
        <v>322</v>
      </c>
      <c r="J73" s="16" t="s">
        <v>340</v>
      </c>
      <c r="K73" s="1" t="str">
        <f t="shared" si="1"/>
        <v>4</v>
      </c>
    </row>
    <row r="74" spans="1:11" x14ac:dyDescent="0.4">
      <c r="A74" s="16"/>
      <c r="B74" s="16" t="s">
        <v>1158</v>
      </c>
      <c r="C74" s="16" t="s">
        <v>1157</v>
      </c>
      <c r="D74" s="16" t="s">
        <v>87</v>
      </c>
      <c r="E74" s="16" t="s">
        <v>1156</v>
      </c>
      <c r="F74" s="17">
        <v>491.375</v>
      </c>
      <c r="G74" s="16" t="s">
        <v>1155</v>
      </c>
      <c r="H74" s="16">
        <v>2500</v>
      </c>
      <c r="I74" s="16" t="s">
        <v>12</v>
      </c>
      <c r="J74" s="16" t="s">
        <v>340</v>
      </c>
      <c r="K74" s="1" t="str">
        <f t="shared" si="1"/>
        <v>4</v>
      </c>
    </row>
    <row r="75" spans="1:11" x14ac:dyDescent="0.4">
      <c r="A75" s="16"/>
      <c r="B75" s="16" t="s">
        <v>1636</v>
      </c>
      <c r="C75" s="16" t="s">
        <v>1637</v>
      </c>
      <c r="D75" s="16" t="s">
        <v>18</v>
      </c>
      <c r="E75" s="16" t="s">
        <v>282</v>
      </c>
      <c r="F75" s="17">
        <v>518.52300000000002</v>
      </c>
      <c r="G75" s="16" t="s">
        <v>1638</v>
      </c>
      <c r="H75" s="18">
        <v>1600</v>
      </c>
      <c r="I75" s="16" t="s">
        <v>637</v>
      </c>
      <c r="J75" s="16" t="s">
        <v>340</v>
      </c>
      <c r="K75" s="1" t="str">
        <f t="shared" si="1"/>
        <v>5</v>
      </c>
    </row>
    <row r="76" spans="1:11" x14ac:dyDescent="0.4">
      <c r="A76" s="16"/>
      <c r="B76" s="16" t="s">
        <v>311</v>
      </c>
      <c r="C76" s="16" t="s">
        <v>312</v>
      </c>
      <c r="D76" s="16" t="s">
        <v>26</v>
      </c>
      <c r="E76" s="16" t="s">
        <v>139</v>
      </c>
      <c r="F76" s="17">
        <v>519</v>
      </c>
      <c r="G76" s="16" t="s">
        <v>313</v>
      </c>
      <c r="H76" s="16">
        <v>3600</v>
      </c>
      <c r="I76" s="16" t="s">
        <v>136</v>
      </c>
      <c r="J76" s="16" t="s">
        <v>340</v>
      </c>
      <c r="K76" s="1" t="str">
        <f t="shared" si="1"/>
        <v>5</v>
      </c>
    </row>
    <row r="77" spans="1:11" x14ac:dyDescent="0.4">
      <c r="A77" s="16"/>
      <c r="B77" s="16" t="s">
        <v>435</v>
      </c>
      <c r="C77" s="16" t="s">
        <v>436</v>
      </c>
      <c r="D77" s="16"/>
      <c r="E77" s="16"/>
      <c r="F77" s="17">
        <v>589.20000000000005</v>
      </c>
      <c r="G77" s="16" t="s">
        <v>437</v>
      </c>
      <c r="H77" s="16">
        <v>1600</v>
      </c>
      <c r="I77" s="16" t="s">
        <v>438</v>
      </c>
      <c r="J77" s="16" t="s">
        <v>340</v>
      </c>
      <c r="K77" s="1" t="str">
        <f t="shared" si="1"/>
        <v>5</v>
      </c>
    </row>
    <row r="78" spans="1:11" x14ac:dyDescent="0.4">
      <c r="A78" s="16"/>
      <c r="B78" s="16" t="s">
        <v>1711</v>
      </c>
      <c r="C78" s="16" t="s">
        <v>1712</v>
      </c>
      <c r="D78" s="16" t="s">
        <v>22</v>
      </c>
      <c r="E78" s="16" t="s">
        <v>1713</v>
      </c>
      <c r="F78" s="17">
        <v>589.20000000000005</v>
      </c>
      <c r="G78" s="16" t="s">
        <v>1714</v>
      </c>
      <c r="H78" s="18">
        <v>5400</v>
      </c>
      <c r="I78" s="16" t="s">
        <v>322</v>
      </c>
      <c r="J78" s="16" t="s">
        <v>340</v>
      </c>
      <c r="K78" s="1" t="str">
        <f t="shared" si="1"/>
        <v>5</v>
      </c>
    </row>
    <row r="79" spans="1:11" x14ac:dyDescent="0.4">
      <c r="A79" s="16"/>
      <c r="B79" s="16" t="s">
        <v>1548</v>
      </c>
      <c r="C79" s="16" t="s">
        <v>1549</v>
      </c>
      <c r="D79" s="16" t="s">
        <v>18</v>
      </c>
      <c r="E79" s="16" t="s">
        <v>139</v>
      </c>
      <c r="F79" s="17">
        <v>592.70000000000005</v>
      </c>
      <c r="G79" s="16" t="s">
        <v>1550</v>
      </c>
      <c r="H79" s="18">
        <v>1500</v>
      </c>
      <c r="I79" s="16" t="s">
        <v>216</v>
      </c>
      <c r="J79" s="16" t="s">
        <v>340</v>
      </c>
      <c r="K79" s="1" t="str">
        <f t="shared" si="1"/>
        <v>5</v>
      </c>
    </row>
    <row r="80" spans="1:11" x14ac:dyDescent="0.4">
      <c r="A80" s="16"/>
      <c r="B80" s="16" t="s">
        <v>498</v>
      </c>
      <c r="C80" s="16" t="s">
        <v>499</v>
      </c>
      <c r="D80" s="16" t="s">
        <v>22</v>
      </c>
      <c r="E80" s="16" t="s">
        <v>130</v>
      </c>
      <c r="F80" s="17">
        <v>594.20000000000005</v>
      </c>
      <c r="G80" s="16" t="s">
        <v>500</v>
      </c>
      <c r="H80" s="16">
        <v>2000</v>
      </c>
      <c r="I80" s="16" t="s">
        <v>318</v>
      </c>
      <c r="J80" s="16" t="s">
        <v>340</v>
      </c>
      <c r="K80" s="1" t="str">
        <f t="shared" si="1"/>
        <v>5</v>
      </c>
    </row>
    <row r="81" spans="1:11" x14ac:dyDescent="0.4">
      <c r="A81" s="16"/>
      <c r="B81" s="16" t="s">
        <v>316</v>
      </c>
      <c r="C81" s="16" t="s">
        <v>134</v>
      </c>
      <c r="D81" s="16" t="s">
        <v>72</v>
      </c>
      <c r="E81" s="16" t="s">
        <v>143</v>
      </c>
      <c r="F81" s="17">
        <v>594.20000000000005</v>
      </c>
      <c r="G81" s="16" t="s">
        <v>317</v>
      </c>
      <c r="H81" s="16">
        <v>1300</v>
      </c>
      <c r="I81" s="16" t="s">
        <v>318</v>
      </c>
      <c r="J81" s="16" t="s">
        <v>340</v>
      </c>
      <c r="K81" s="1" t="str">
        <f t="shared" si="1"/>
        <v>5</v>
      </c>
    </row>
    <row r="82" spans="1:11" x14ac:dyDescent="0.4">
      <c r="A82" s="16"/>
      <c r="B82" s="16" t="s">
        <v>1669</v>
      </c>
      <c r="C82" s="16" t="s">
        <v>1670</v>
      </c>
      <c r="D82" s="16" t="s">
        <v>22</v>
      </c>
      <c r="E82" s="16" t="s">
        <v>929</v>
      </c>
      <c r="F82" s="17">
        <v>596.4</v>
      </c>
      <c r="G82" s="16" t="s">
        <v>1671</v>
      </c>
      <c r="H82" s="18">
        <v>1500</v>
      </c>
      <c r="I82" s="16" t="s">
        <v>236</v>
      </c>
      <c r="J82" s="16" t="s">
        <v>340</v>
      </c>
      <c r="K82" s="1" t="str">
        <f t="shared" si="1"/>
        <v>5</v>
      </c>
    </row>
    <row r="83" spans="1:11" x14ac:dyDescent="0.4">
      <c r="A83" s="16"/>
      <c r="B83" s="16" t="s">
        <v>1190</v>
      </c>
      <c r="C83" s="16" t="s">
        <v>1189</v>
      </c>
      <c r="D83" s="16" t="s">
        <v>18</v>
      </c>
      <c r="E83" s="16" t="s">
        <v>479</v>
      </c>
      <c r="F83" s="17">
        <v>615</v>
      </c>
      <c r="G83" s="16" t="s">
        <v>1188</v>
      </c>
      <c r="H83" s="16">
        <v>1800</v>
      </c>
      <c r="I83" s="16" t="s">
        <v>108</v>
      </c>
      <c r="J83" s="16" t="s">
        <v>340</v>
      </c>
      <c r="K83" s="1" t="str">
        <f t="shared" si="1"/>
        <v>6</v>
      </c>
    </row>
    <row r="84" spans="1:11" x14ac:dyDescent="0.4">
      <c r="A84" s="16"/>
      <c r="B84" s="16" t="s">
        <v>364</v>
      </c>
      <c r="C84" s="16" t="s">
        <v>365</v>
      </c>
      <c r="D84" s="16" t="s">
        <v>220</v>
      </c>
      <c r="E84" s="16" t="s">
        <v>219</v>
      </c>
      <c r="F84" s="17">
        <v>616.20000000000005</v>
      </c>
      <c r="G84" s="16" t="s">
        <v>366</v>
      </c>
      <c r="H84" s="16">
        <v>1500</v>
      </c>
      <c r="I84" s="16" t="s">
        <v>71</v>
      </c>
      <c r="J84" s="16" t="s">
        <v>340</v>
      </c>
      <c r="K84" s="1" t="str">
        <f t="shared" si="1"/>
        <v>6</v>
      </c>
    </row>
    <row r="85" spans="1:11" x14ac:dyDescent="0.4">
      <c r="A85" s="16"/>
      <c r="B85" s="16" t="s">
        <v>1715</v>
      </c>
      <c r="C85" s="16" t="s">
        <v>1716</v>
      </c>
      <c r="D85" s="16" t="s">
        <v>72</v>
      </c>
      <c r="E85" s="16" t="s">
        <v>277</v>
      </c>
      <c r="F85" s="17">
        <v>617.6</v>
      </c>
      <c r="G85" s="16" t="s">
        <v>1717</v>
      </c>
      <c r="H85" s="18">
        <v>2200</v>
      </c>
      <c r="I85" s="16" t="s">
        <v>136</v>
      </c>
      <c r="J85" s="16" t="s">
        <v>340</v>
      </c>
      <c r="K85" s="1" t="str">
        <f t="shared" si="1"/>
        <v>6</v>
      </c>
    </row>
    <row r="86" spans="1:11" x14ac:dyDescent="0.4">
      <c r="A86" s="16"/>
      <c r="B86" s="16" t="s">
        <v>1154</v>
      </c>
      <c r="C86" s="16" t="s">
        <v>1153</v>
      </c>
      <c r="D86" s="16" t="s">
        <v>18</v>
      </c>
      <c r="E86" s="16" t="s">
        <v>161</v>
      </c>
      <c r="F86" s="17">
        <v>626.9</v>
      </c>
      <c r="G86" s="16" t="s">
        <v>1152</v>
      </c>
      <c r="H86" s="16">
        <v>1600</v>
      </c>
      <c r="I86" s="16" t="s">
        <v>216</v>
      </c>
      <c r="J86" s="16" t="s">
        <v>340</v>
      </c>
      <c r="K86" s="1" t="str">
        <f t="shared" si="1"/>
        <v>6</v>
      </c>
    </row>
    <row r="87" spans="1:11" x14ac:dyDescent="0.4">
      <c r="A87" s="16"/>
      <c r="B87" s="16" t="s">
        <v>1551</v>
      </c>
      <c r="C87" s="16" t="s">
        <v>1552</v>
      </c>
      <c r="D87" s="16" t="s">
        <v>31</v>
      </c>
      <c r="E87" s="16" t="s">
        <v>140</v>
      </c>
      <c r="F87" s="17">
        <v>645.70000000000005</v>
      </c>
      <c r="G87" s="16" t="s">
        <v>1553</v>
      </c>
      <c r="H87" s="18">
        <v>1500</v>
      </c>
      <c r="I87" s="16" t="s">
        <v>34</v>
      </c>
      <c r="J87" s="16" t="s">
        <v>340</v>
      </c>
      <c r="K87" s="1" t="str">
        <f t="shared" si="1"/>
        <v>6</v>
      </c>
    </row>
    <row r="88" spans="1:11" x14ac:dyDescent="0.4">
      <c r="A88" s="16"/>
      <c r="B88" s="16" t="s">
        <v>1599</v>
      </c>
      <c r="C88" s="16" t="s">
        <v>1600</v>
      </c>
      <c r="D88" s="16" t="s">
        <v>220</v>
      </c>
      <c r="E88" s="16" t="s">
        <v>558</v>
      </c>
      <c r="F88" s="17">
        <v>649.59</v>
      </c>
      <c r="G88" s="16" t="s">
        <v>1601</v>
      </c>
      <c r="H88" s="18">
        <v>1800</v>
      </c>
      <c r="I88" s="16" t="s">
        <v>330</v>
      </c>
      <c r="J88" s="16" t="s">
        <v>340</v>
      </c>
      <c r="K88" s="1" t="str">
        <f t="shared" si="1"/>
        <v>6</v>
      </c>
    </row>
    <row r="89" spans="1:11" x14ac:dyDescent="0.4">
      <c r="A89" s="16"/>
      <c r="B89" s="16" t="s">
        <v>1672</v>
      </c>
      <c r="C89" s="16" t="s">
        <v>1673</v>
      </c>
      <c r="D89" s="16" t="s">
        <v>18</v>
      </c>
      <c r="E89" s="16" t="s">
        <v>1268</v>
      </c>
      <c r="F89" s="17">
        <v>650.1</v>
      </c>
      <c r="G89" s="16" t="s">
        <v>1674</v>
      </c>
      <c r="H89" s="18">
        <v>2700</v>
      </c>
      <c r="I89" s="16" t="s">
        <v>570</v>
      </c>
      <c r="J89" s="16" t="s">
        <v>340</v>
      </c>
      <c r="K89" s="1" t="str">
        <f t="shared" si="1"/>
        <v>6</v>
      </c>
    </row>
    <row r="90" spans="1:11" x14ac:dyDescent="0.4">
      <c r="A90" s="16"/>
      <c r="B90" s="16" t="s">
        <v>921</v>
      </c>
      <c r="C90" s="16" t="s">
        <v>920</v>
      </c>
      <c r="D90" s="16" t="s">
        <v>18</v>
      </c>
      <c r="E90" s="16" t="s">
        <v>227</v>
      </c>
      <c r="F90" s="17">
        <v>653.20000000000005</v>
      </c>
      <c r="G90" s="16" t="s">
        <v>919</v>
      </c>
      <c r="H90" s="16">
        <v>1900</v>
      </c>
      <c r="I90" s="16" t="s">
        <v>556</v>
      </c>
      <c r="J90" s="16" t="s">
        <v>340</v>
      </c>
      <c r="K90" s="1" t="str">
        <f t="shared" si="1"/>
        <v>6</v>
      </c>
    </row>
    <row r="91" spans="1:11" x14ac:dyDescent="0.4">
      <c r="A91" s="16"/>
      <c r="B91" s="16" t="s">
        <v>442</v>
      </c>
      <c r="C91" s="16" t="s">
        <v>443</v>
      </c>
      <c r="D91" s="16"/>
      <c r="E91" s="16"/>
      <c r="F91" s="17">
        <v>675</v>
      </c>
      <c r="G91" s="16" t="s">
        <v>444</v>
      </c>
      <c r="H91" s="16">
        <v>1700</v>
      </c>
      <c r="I91" s="16" t="s">
        <v>445</v>
      </c>
      <c r="J91" s="16" t="s">
        <v>340</v>
      </c>
      <c r="K91" s="1" t="str">
        <f t="shared" si="1"/>
        <v>6</v>
      </c>
    </row>
    <row r="92" spans="1:11" x14ac:dyDescent="0.4">
      <c r="A92" s="16"/>
      <c r="B92" s="16" t="s">
        <v>1093</v>
      </c>
      <c r="C92" s="16" t="s">
        <v>1092</v>
      </c>
      <c r="D92" s="16" t="s">
        <v>22</v>
      </c>
      <c r="E92" s="16" t="s">
        <v>1091</v>
      </c>
      <c r="F92" s="17">
        <v>686.21</v>
      </c>
      <c r="G92" s="16" t="s">
        <v>1090</v>
      </c>
      <c r="H92" s="16">
        <v>2800</v>
      </c>
      <c r="I92" s="16" t="s">
        <v>84</v>
      </c>
      <c r="J92" s="16" t="s">
        <v>340</v>
      </c>
      <c r="K92" s="1" t="str">
        <f t="shared" si="1"/>
        <v>6</v>
      </c>
    </row>
    <row r="93" spans="1:11" x14ac:dyDescent="0.4">
      <c r="A93" s="16"/>
      <c r="B93" s="16" t="s">
        <v>1718</v>
      </c>
      <c r="C93" s="16" t="s">
        <v>1719</v>
      </c>
      <c r="D93" s="16" t="s">
        <v>220</v>
      </c>
      <c r="E93" s="16" t="s">
        <v>459</v>
      </c>
      <c r="F93" s="17">
        <v>689.3</v>
      </c>
      <c r="G93" s="16" t="s">
        <v>1720</v>
      </c>
      <c r="H93" s="18">
        <v>1600</v>
      </c>
      <c r="I93" s="16" t="s">
        <v>19</v>
      </c>
      <c r="J93" s="16" t="s">
        <v>340</v>
      </c>
      <c r="K93" s="1" t="str">
        <f t="shared" si="1"/>
        <v>6</v>
      </c>
    </row>
    <row r="94" spans="1:11" x14ac:dyDescent="0.4">
      <c r="A94" s="16"/>
      <c r="B94" s="16" t="s">
        <v>1721</v>
      </c>
      <c r="C94" s="16" t="s">
        <v>1722</v>
      </c>
      <c r="D94" s="16" t="s">
        <v>87</v>
      </c>
      <c r="E94" s="16" t="s">
        <v>294</v>
      </c>
      <c r="F94" s="17">
        <v>702</v>
      </c>
      <c r="G94" s="16" t="s">
        <v>1723</v>
      </c>
      <c r="H94" s="18">
        <v>4500</v>
      </c>
      <c r="I94" s="16" t="s">
        <v>15</v>
      </c>
      <c r="J94" s="16" t="s">
        <v>340</v>
      </c>
      <c r="K94" s="1" t="str">
        <f t="shared" si="1"/>
        <v>7</v>
      </c>
    </row>
    <row r="95" spans="1:11" x14ac:dyDescent="0.4">
      <c r="A95" s="16"/>
      <c r="B95" s="16" t="s">
        <v>1724</v>
      </c>
      <c r="C95" s="16" t="s">
        <v>1725</v>
      </c>
      <c r="D95" s="16" t="s">
        <v>31</v>
      </c>
      <c r="E95" s="16" t="s">
        <v>838</v>
      </c>
      <c r="F95" s="17">
        <v>702.1</v>
      </c>
      <c r="G95" s="16" t="s">
        <v>1726</v>
      </c>
      <c r="H95" s="18">
        <v>4400</v>
      </c>
      <c r="I95" s="16" t="s">
        <v>477</v>
      </c>
      <c r="J95" s="16" t="s">
        <v>340</v>
      </c>
      <c r="K95" s="1" t="str">
        <f t="shared" si="1"/>
        <v>7</v>
      </c>
    </row>
    <row r="96" spans="1:11" x14ac:dyDescent="0.4">
      <c r="A96" s="16"/>
      <c r="B96" s="16" t="s">
        <v>1554</v>
      </c>
      <c r="C96" s="16" t="s">
        <v>1555</v>
      </c>
      <c r="D96" s="16" t="s">
        <v>1556</v>
      </c>
      <c r="E96" s="16" t="s">
        <v>130</v>
      </c>
      <c r="F96" s="17">
        <v>709</v>
      </c>
      <c r="G96" s="16" t="s">
        <v>1557</v>
      </c>
      <c r="H96" s="18">
        <v>4500</v>
      </c>
      <c r="I96" s="16" t="s">
        <v>12</v>
      </c>
      <c r="J96" s="16" t="s">
        <v>340</v>
      </c>
      <c r="K96" s="1" t="str">
        <f t="shared" si="1"/>
        <v>7</v>
      </c>
    </row>
    <row r="97" spans="1:11" x14ac:dyDescent="0.4">
      <c r="A97" s="16"/>
      <c r="B97" s="16" t="s">
        <v>1187</v>
      </c>
      <c r="C97" s="16" t="s">
        <v>951</v>
      </c>
      <c r="D97" s="16" t="s">
        <v>281</v>
      </c>
      <c r="E97" s="16" t="s">
        <v>789</v>
      </c>
      <c r="F97" s="17">
        <v>709.1</v>
      </c>
      <c r="G97" s="16" t="s">
        <v>1186</v>
      </c>
      <c r="H97" s="16">
        <v>1800</v>
      </c>
      <c r="I97" s="16" t="s">
        <v>236</v>
      </c>
      <c r="J97" s="16" t="s">
        <v>340</v>
      </c>
      <c r="K97" s="1" t="str">
        <f t="shared" si="1"/>
        <v>7</v>
      </c>
    </row>
    <row r="98" spans="1:11" x14ac:dyDescent="0.4">
      <c r="A98" s="16"/>
      <c r="B98" s="16" t="s">
        <v>367</v>
      </c>
      <c r="C98" s="16" t="s">
        <v>368</v>
      </c>
      <c r="D98" s="16" t="s">
        <v>87</v>
      </c>
      <c r="E98" s="16" t="s">
        <v>369</v>
      </c>
      <c r="F98" s="17">
        <v>710</v>
      </c>
      <c r="G98" s="16" t="s">
        <v>370</v>
      </c>
      <c r="H98" s="16">
        <v>2500</v>
      </c>
      <c r="I98" s="16" t="s">
        <v>84</v>
      </c>
      <c r="J98" s="16" t="s">
        <v>340</v>
      </c>
      <c r="K98" s="1" t="str">
        <f t="shared" si="1"/>
        <v>7</v>
      </c>
    </row>
    <row r="99" spans="1:11" x14ac:dyDescent="0.4">
      <c r="A99" s="16"/>
      <c r="B99" s="16" t="s">
        <v>918</v>
      </c>
      <c r="C99" s="16" t="s">
        <v>917</v>
      </c>
      <c r="D99" s="16" t="s">
        <v>18</v>
      </c>
      <c r="E99" s="16" t="s">
        <v>374</v>
      </c>
      <c r="F99" s="17">
        <v>718</v>
      </c>
      <c r="G99" s="16" t="s">
        <v>916</v>
      </c>
      <c r="H99" s="16">
        <v>1900</v>
      </c>
      <c r="I99" s="16" t="s">
        <v>453</v>
      </c>
      <c r="J99" s="16" t="s">
        <v>340</v>
      </c>
      <c r="K99" s="1" t="str">
        <f t="shared" si="1"/>
        <v>7</v>
      </c>
    </row>
    <row r="100" spans="1:11" x14ac:dyDescent="0.4">
      <c r="A100" s="16"/>
      <c r="B100" s="16" t="s">
        <v>1727</v>
      </c>
      <c r="C100" s="16" t="s">
        <v>1728</v>
      </c>
      <c r="D100" s="16" t="s">
        <v>31</v>
      </c>
      <c r="E100" s="16" t="s">
        <v>605</v>
      </c>
      <c r="F100" s="17">
        <v>720.79</v>
      </c>
      <c r="G100" s="16" t="s">
        <v>1729</v>
      </c>
      <c r="H100" s="18">
        <v>1700</v>
      </c>
      <c r="I100" s="16" t="s">
        <v>171</v>
      </c>
      <c r="J100" s="16" t="s">
        <v>340</v>
      </c>
      <c r="K100" s="1" t="str">
        <f t="shared" si="1"/>
        <v>7</v>
      </c>
    </row>
    <row r="101" spans="1:11" x14ac:dyDescent="0.4">
      <c r="A101" s="16" t="s">
        <v>293</v>
      </c>
      <c r="B101" s="16" t="s">
        <v>1558</v>
      </c>
      <c r="C101" s="16" t="s">
        <v>1559</v>
      </c>
      <c r="D101" s="16" t="s">
        <v>87</v>
      </c>
      <c r="E101" s="16" t="s">
        <v>144</v>
      </c>
      <c r="F101" s="17">
        <v>721.8</v>
      </c>
      <c r="G101" s="16" t="s">
        <v>1560</v>
      </c>
      <c r="H101" s="18">
        <v>3600</v>
      </c>
      <c r="I101" s="16" t="s">
        <v>67</v>
      </c>
      <c r="J101" s="16" t="s">
        <v>340</v>
      </c>
      <c r="K101" s="1" t="str">
        <f t="shared" si="1"/>
        <v>7</v>
      </c>
    </row>
    <row r="102" spans="1:11" x14ac:dyDescent="0.4">
      <c r="A102" s="16"/>
      <c r="B102" s="16" t="s">
        <v>371</v>
      </c>
      <c r="C102" s="16" t="s">
        <v>372</v>
      </c>
      <c r="D102" s="16" t="s">
        <v>18</v>
      </c>
      <c r="E102" s="16" t="s">
        <v>363</v>
      </c>
      <c r="F102" s="17">
        <v>723.35</v>
      </c>
      <c r="G102" s="16" t="s">
        <v>373</v>
      </c>
      <c r="H102" s="16">
        <v>1800</v>
      </c>
      <c r="I102" s="16" t="s">
        <v>62</v>
      </c>
      <c r="J102" s="16" t="s">
        <v>340</v>
      </c>
      <c r="K102" s="1" t="str">
        <f t="shared" si="1"/>
        <v>7</v>
      </c>
    </row>
    <row r="103" spans="1:11" x14ac:dyDescent="0.4">
      <c r="A103" s="16"/>
      <c r="B103" s="16" t="s">
        <v>1730</v>
      </c>
      <c r="C103" s="16" t="s">
        <v>1731</v>
      </c>
      <c r="D103" s="16" t="s">
        <v>1732</v>
      </c>
      <c r="E103" s="16" t="s">
        <v>1733</v>
      </c>
      <c r="F103" s="17">
        <v>726.1</v>
      </c>
      <c r="G103" s="16" t="s">
        <v>1734</v>
      </c>
      <c r="H103" s="18">
        <v>2900</v>
      </c>
      <c r="I103" s="16" t="s">
        <v>410</v>
      </c>
      <c r="J103" s="16" t="s">
        <v>340</v>
      </c>
      <c r="K103" s="1" t="str">
        <f t="shared" si="1"/>
        <v>7</v>
      </c>
    </row>
    <row r="104" spans="1:11" x14ac:dyDescent="0.4">
      <c r="A104" s="16"/>
      <c r="B104" s="16" t="s">
        <v>415</v>
      </c>
      <c r="C104" s="16" t="s">
        <v>416</v>
      </c>
      <c r="D104" s="16" t="s">
        <v>22</v>
      </c>
      <c r="E104" s="16" t="s">
        <v>295</v>
      </c>
      <c r="F104" s="17">
        <v>726.5</v>
      </c>
      <c r="G104" s="16" t="s">
        <v>417</v>
      </c>
      <c r="H104" s="16">
        <v>2800</v>
      </c>
      <c r="I104" s="16" t="s">
        <v>341</v>
      </c>
      <c r="J104" s="16" t="s">
        <v>340</v>
      </c>
      <c r="K104" s="1" t="str">
        <f t="shared" si="1"/>
        <v>7</v>
      </c>
    </row>
    <row r="105" spans="1:11" x14ac:dyDescent="0.4">
      <c r="A105" s="16"/>
      <c r="B105" s="16" t="s">
        <v>449</v>
      </c>
      <c r="C105" s="16" t="s">
        <v>450</v>
      </c>
      <c r="D105" s="16" t="s">
        <v>18</v>
      </c>
      <c r="E105" s="16" t="s">
        <v>451</v>
      </c>
      <c r="F105" s="17">
        <v>753.8</v>
      </c>
      <c r="G105" s="16" t="s">
        <v>452</v>
      </c>
      <c r="H105" s="16">
        <v>2900</v>
      </c>
      <c r="I105" s="16" t="s">
        <v>453</v>
      </c>
      <c r="J105" s="16" t="s">
        <v>340</v>
      </c>
      <c r="K105" s="1" t="str">
        <f t="shared" si="1"/>
        <v>7</v>
      </c>
    </row>
    <row r="106" spans="1:11" x14ac:dyDescent="0.4">
      <c r="A106" s="16"/>
      <c r="B106" s="16" t="s">
        <v>501</v>
      </c>
      <c r="C106" s="16" t="s">
        <v>502</v>
      </c>
      <c r="D106" s="16" t="s">
        <v>22</v>
      </c>
      <c r="E106" s="16" t="s">
        <v>83</v>
      </c>
      <c r="F106" s="17">
        <v>754.9</v>
      </c>
      <c r="G106" s="16" t="s">
        <v>503</v>
      </c>
      <c r="H106" s="16">
        <v>2400</v>
      </c>
      <c r="I106" s="16" t="s">
        <v>136</v>
      </c>
      <c r="J106" s="16" t="s">
        <v>340</v>
      </c>
      <c r="K106" s="1" t="str">
        <f t="shared" si="1"/>
        <v>7</v>
      </c>
    </row>
    <row r="107" spans="1:11" x14ac:dyDescent="0.4">
      <c r="A107" s="16"/>
      <c r="B107" s="16" t="s">
        <v>975</v>
      </c>
      <c r="C107" s="16" t="s">
        <v>974</v>
      </c>
      <c r="D107" s="16" t="s">
        <v>31</v>
      </c>
      <c r="E107" s="16" t="s">
        <v>973</v>
      </c>
      <c r="F107" s="17">
        <v>768.1</v>
      </c>
      <c r="G107" s="16" t="s">
        <v>972</v>
      </c>
      <c r="H107" s="16">
        <v>3000</v>
      </c>
      <c r="I107" s="16" t="s">
        <v>562</v>
      </c>
      <c r="J107" s="16" t="s">
        <v>340</v>
      </c>
      <c r="K107" s="1" t="str">
        <f t="shared" si="1"/>
        <v>7</v>
      </c>
    </row>
    <row r="108" spans="1:11" x14ac:dyDescent="0.4">
      <c r="A108" s="16"/>
      <c r="B108" s="16" t="s">
        <v>335</v>
      </c>
      <c r="C108" s="16" t="s">
        <v>336</v>
      </c>
      <c r="D108" s="16"/>
      <c r="E108" s="16"/>
      <c r="F108" s="17">
        <v>773.9</v>
      </c>
      <c r="G108" s="16" t="s">
        <v>337</v>
      </c>
      <c r="H108" s="16">
        <v>3000</v>
      </c>
      <c r="I108" s="16" t="s">
        <v>126</v>
      </c>
      <c r="J108" s="16" t="s">
        <v>340</v>
      </c>
      <c r="K108" s="1" t="str">
        <f t="shared" si="1"/>
        <v>7</v>
      </c>
    </row>
    <row r="109" spans="1:11" x14ac:dyDescent="0.4">
      <c r="A109" s="16" t="s">
        <v>1738</v>
      </c>
      <c r="B109" s="16" t="s">
        <v>1739</v>
      </c>
      <c r="C109" s="16" t="s">
        <v>1740</v>
      </c>
      <c r="D109" s="16" t="s">
        <v>220</v>
      </c>
      <c r="E109" s="16" t="s">
        <v>611</v>
      </c>
      <c r="F109" s="17">
        <v>778.77</v>
      </c>
      <c r="G109" s="16" t="s">
        <v>1741</v>
      </c>
      <c r="H109" s="18">
        <v>1500</v>
      </c>
      <c r="I109" s="16" t="s">
        <v>476</v>
      </c>
      <c r="J109" s="16" t="s">
        <v>340</v>
      </c>
      <c r="K109" s="1" t="str">
        <f t="shared" si="1"/>
        <v>7</v>
      </c>
    </row>
    <row r="110" spans="1:11" x14ac:dyDescent="0.4">
      <c r="A110" s="16"/>
      <c r="B110" s="16" t="s">
        <v>1089</v>
      </c>
      <c r="C110" s="16" t="s">
        <v>1088</v>
      </c>
      <c r="D110" s="16" t="s">
        <v>38</v>
      </c>
      <c r="E110" s="16" t="s">
        <v>277</v>
      </c>
      <c r="F110" s="17">
        <v>780.59</v>
      </c>
      <c r="G110" s="16" t="s">
        <v>1087</v>
      </c>
      <c r="H110" s="16">
        <v>4000</v>
      </c>
      <c r="I110" s="16" t="s">
        <v>39</v>
      </c>
      <c r="J110" s="16" t="s">
        <v>340</v>
      </c>
      <c r="K110" s="1" t="str">
        <f t="shared" si="1"/>
        <v>7</v>
      </c>
    </row>
    <row r="111" spans="1:11" x14ac:dyDescent="0.4">
      <c r="A111" s="16"/>
      <c r="B111" s="16" t="s">
        <v>504</v>
      </c>
      <c r="C111" s="16" t="s">
        <v>505</v>
      </c>
      <c r="D111" s="16" t="s">
        <v>220</v>
      </c>
      <c r="E111" s="16" t="s">
        <v>471</v>
      </c>
      <c r="F111" s="17">
        <v>783.47</v>
      </c>
      <c r="G111" s="16" t="s">
        <v>506</v>
      </c>
      <c r="H111" s="16">
        <v>3200</v>
      </c>
      <c r="I111" s="16" t="s">
        <v>289</v>
      </c>
      <c r="J111" s="16" t="s">
        <v>340</v>
      </c>
      <c r="K111" s="1" t="str">
        <f t="shared" si="1"/>
        <v>7</v>
      </c>
    </row>
    <row r="112" spans="1:11" x14ac:dyDescent="0.4">
      <c r="A112" s="16" t="s">
        <v>507</v>
      </c>
      <c r="B112" s="16" t="s">
        <v>508</v>
      </c>
      <c r="C112" s="16" t="s">
        <v>509</v>
      </c>
      <c r="D112" s="16" t="s">
        <v>18</v>
      </c>
      <c r="E112" s="16" t="s">
        <v>206</v>
      </c>
      <c r="F112" s="17">
        <v>783.5</v>
      </c>
      <c r="G112" s="16" t="s">
        <v>510</v>
      </c>
      <c r="H112" s="16">
        <v>1700</v>
      </c>
      <c r="I112" s="16" t="s">
        <v>511</v>
      </c>
      <c r="J112" s="16" t="s">
        <v>340</v>
      </c>
      <c r="K112" s="1" t="str">
        <f t="shared" si="1"/>
        <v>7</v>
      </c>
    </row>
    <row r="113" spans="1:11" x14ac:dyDescent="0.4">
      <c r="A113" s="16" t="s">
        <v>507</v>
      </c>
      <c r="B113" s="16" t="s">
        <v>512</v>
      </c>
      <c r="C113" s="16" t="s">
        <v>513</v>
      </c>
      <c r="D113" s="16" t="s">
        <v>18</v>
      </c>
      <c r="E113" s="16" t="s">
        <v>206</v>
      </c>
      <c r="F113" s="17">
        <v>783.6</v>
      </c>
      <c r="G113" s="16" t="s">
        <v>514</v>
      </c>
      <c r="H113" s="16">
        <v>1700</v>
      </c>
      <c r="I113" s="16" t="s">
        <v>511</v>
      </c>
      <c r="J113" s="16" t="s">
        <v>340</v>
      </c>
      <c r="K113" s="1" t="str">
        <f t="shared" si="1"/>
        <v>7</v>
      </c>
    </row>
    <row r="114" spans="1:11" x14ac:dyDescent="0.4">
      <c r="A114" s="16"/>
      <c r="B114" s="16" t="s">
        <v>1742</v>
      </c>
      <c r="C114" s="16" t="s">
        <v>1743</v>
      </c>
      <c r="D114" s="16" t="s">
        <v>18</v>
      </c>
      <c r="E114" s="16" t="s">
        <v>296</v>
      </c>
      <c r="F114" s="17">
        <v>786.1</v>
      </c>
      <c r="G114" s="16" t="s">
        <v>1744</v>
      </c>
      <c r="H114" s="18">
        <v>1700</v>
      </c>
      <c r="I114" s="16" t="s">
        <v>354</v>
      </c>
      <c r="J114" s="16" t="s">
        <v>340</v>
      </c>
      <c r="K114" s="1" t="str">
        <f t="shared" si="1"/>
        <v>7</v>
      </c>
    </row>
    <row r="115" spans="1:11" x14ac:dyDescent="0.4">
      <c r="A115" s="16" t="s">
        <v>507</v>
      </c>
      <c r="B115" s="16" t="s">
        <v>1639</v>
      </c>
      <c r="C115" s="16" t="s">
        <v>1640</v>
      </c>
      <c r="D115" s="16" t="s">
        <v>18</v>
      </c>
      <c r="E115" s="16" t="s">
        <v>206</v>
      </c>
      <c r="F115" s="17">
        <v>789.2</v>
      </c>
      <c r="G115" s="16" t="s">
        <v>1641</v>
      </c>
      <c r="H115" s="18">
        <v>1700</v>
      </c>
      <c r="I115" s="16" t="s">
        <v>511</v>
      </c>
      <c r="J115" s="16" t="s">
        <v>340</v>
      </c>
      <c r="K115" s="1" t="str">
        <f t="shared" si="1"/>
        <v>7</v>
      </c>
    </row>
    <row r="116" spans="1:11" x14ac:dyDescent="0.4">
      <c r="A116" s="16" t="s">
        <v>507</v>
      </c>
      <c r="B116" s="16" t="s">
        <v>515</v>
      </c>
      <c r="C116" s="16" t="s">
        <v>516</v>
      </c>
      <c r="D116" s="16" t="s">
        <v>18</v>
      </c>
      <c r="E116" s="16" t="s">
        <v>206</v>
      </c>
      <c r="F116" s="17">
        <v>789.3</v>
      </c>
      <c r="G116" s="16" t="s">
        <v>517</v>
      </c>
      <c r="H116" s="16">
        <v>1700</v>
      </c>
      <c r="I116" s="16" t="s">
        <v>511</v>
      </c>
      <c r="J116" s="16" t="s">
        <v>340</v>
      </c>
      <c r="K116" s="1" t="str">
        <f t="shared" si="1"/>
        <v>7</v>
      </c>
    </row>
    <row r="117" spans="1:11" x14ac:dyDescent="0.4">
      <c r="A117" s="16"/>
      <c r="B117" s="16" t="s">
        <v>784</v>
      </c>
      <c r="C117" s="16" t="s">
        <v>563</v>
      </c>
      <c r="D117" s="16" t="s">
        <v>220</v>
      </c>
      <c r="E117" s="16" t="s">
        <v>783</v>
      </c>
      <c r="F117" s="17">
        <v>810</v>
      </c>
      <c r="G117" s="16" t="s">
        <v>782</v>
      </c>
      <c r="H117" s="16">
        <v>1540</v>
      </c>
      <c r="I117" s="16" t="s">
        <v>172</v>
      </c>
      <c r="J117" s="16" t="s">
        <v>340</v>
      </c>
      <c r="K117" s="1" t="str">
        <f t="shared" si="1"/>
        <v>8</v>
      </c>
    </row>
    <row r="118" spans="1:11" x14ac:dyDescent="0.4">
      <c r="A118" s="16"/>
      <c r="B118" s="16" t="s">
        <v>519</v>
      </c>
      <c r="C118" s="16" t="s">
        <v>520</v>
      </c>
      <c r="D118" s="16" t="s">
        <v>220</v>
      </c>
      <c r="E118" s="16" t="s">
        <v>521</v>
      </c>
      <c r="F118" s="17">
        <v>813.2</v>
      </c>
      <c r="G118" s="16" t="s">
        <v>522</v>
      </c>
      <c r="H118" s="16">
        <v>2800</v>
      </c>
      <c r="I118" s="16" t="s">
        <v>518</v>
      </c>
      <c r="J118" s="16" t="s">
        <v>340</v>
      </c>
      <c r="K118" s="1" t="str">
        <f t="shared" si="1"/>
        <v>8</v>
      </c>
    </row>
    <row r="119" spans="1:11" x14ac:dyDescent="0.4">
      <c r="A119" s="16"/>
      <c r="B119" s="16" t="s">
        <v>1151</v>
      </c>
      <c r="C119" s="16" t="s">
        <v>1150</v>
      </c>
      <c r="D119" s="16" t="s">
        <v>31</v>
      </c>
      <c r="E119" s="16" t="s">
        <v>163</v>
      </c>
      <c r="F119" s="17">
        <v>816</v>
      </c>
      <c r="G119" s="16" t="s">
        <v>1149</v>
      </c>
      <c r="H119" s="16">
        <v>1400</v>
      </c>
      <c r="I119" s="16" t="s">
        <v>28</v>
      </c>
      <c r="J119" s="16" t="s">
        <v>340</v>
      </c>
      <c r="K119" s="1" t="str">
        <f t="shared" si="1"/>
        <v>8</v>
      </c>
    </row>
    <row r="120" spans="1:11" x14ac:dyDescent="0.4">
      <c r="A120" s="16"/>
      <c r="B120" s="16" t="s">
        <v>1086</v>
      </c>
      <c r="C120" s="16" t="s">
        <v>1085</v>
      </c>
      <c r="D120" s="16" t="s">
        <v>82</v>
      </c>
      <c r="E120" s="16" t="s">
        <v>161</v>
      </c>
      <c r="F120" s="17">
        <v>818</v>
      </c>
      <c r="G120" s="16" t="s">
        <v>1084</v>
      </c>
      <c r="H120" s="16">
        <v>5500</v>
      </c>
      <c r="I120" s="16" t="s">
        <v>145</v>
      </c>
      <c r="J120" s="16" t="s">
        <v>340</v>
      </c>
      <c r="K120" s="1" t="str">
        <f t="shared" si="1"/>
        <v>8</v>
      </c>
    </row>
    <row r="121" spans="1:11" x14ac:dyDescent="0.4">
      <c r="A121" s="16"/>
      <c r="B121" s="16" t="s">
        <v>1675</v>
      </c>
      <c r="C121" s="16" t="s">
        <v>1676</v>
      </c>
      <c r="D121" s="16" t="s">
        <v>220</v>
      </c>
      <c r="E121" s="16" t="s">
        <v>277</v>
      </c>
      <c r="F121" s="17">
        <v>830.4</v>
      </c>
      <c r="G121" s="16" t="s">
        <v>1677</v>
      </c>
      <c r="H121" s="18">
        <v>1500</v>
      </c>
      <c r="I121" s="16" t="s">
        <v>637</v>
      </c>
      <c r="J121" s="16" t="s">
        <v>340</v>
      </c>
      <c r="K121" s="1" t="str">
        <f t="shared" si="1"/>
        <v>8</v>
      </c>
    </row>
    <row r="122" spans="1:11" x14ac:dyDescent="0.4">
      <c r="A122" s="16"/>
      <c r="B122" s="16" t="s">
        <v>523</v>
      </c>
      <c r="C122" s="16" t="s">
        <v>524</v>
      </c>
      <c r="D122" s="16" t="s">
        <v>220</v>
      </c>
      <c r="E122" s="16" t="s">
        <v>525</v>
      </c>
      <c r="F122" s="17">
        <v>833.2</v>
      </c>
      <c r="G122" s="16" t="s">
        <v>526</v>
      </c>
      <c r="H122" s="16">
        <v>1900</v>
      </c>
      <c r="I122" s="16" t="s">
        <v>518</v>
      </c>
      <c r="J122" s="16" t="s">
        <v>340</v>
      </c>
      <c r="K122" s="1" t="str">
        <f t="shared" si="1"/>
        <v>8</v>
      </c>
    </row>
    <row r="123" spans="1:11" x14ac:dyDescent="0.4">
      <c r="A123" s="16"/>
      <c r="B123" s="16" t="s">
        <v>375</v>
      </c>
      <c r="C123" s="16" t="s">
        <v>376</v>
      </c>
      <c r="D123" s="16" t="s">
        <v>377</v>
      </c>
      <c r="E123" s="16" t="s">
        <v>161</v>
      </c>
      <c r="F123" s="17">
        <v>908.1</v>
      </c>
      <c r="G123" s="16" t="s">
        <v>378</v>
      </c>
      <c r="H123" s="16">
        <v>1800</v>
      </c>
      <c r="I123" s="16" t="s">
        <v>41</v>
      </c>
      <c r="J123" s="16" t="s">
        <v>340</v>
      </c>
      <c r="K123" s="1" t="str">
        <f t="shared" si="1"/>
        <v>9</v>
      </c>
    </row>
    <row r="124" spans="1:11" x14ac:dyDescent="0.4">
      <c r="A124" s="16"/>
      <c r="B124" s="16" t="s">
        <v>257</v>
      </c>
      <c r="C124" s="16" t="s">
        <v>258</v>
      </c>
      <c r="D124" s="16" t="s">
        <v>220</v>
      </c>
      <c r="E124" s="16" t="s">
        <v>259</v>
      </c>
      <c r="F124" s="17">
        <v>908.3</v>
      </c>
      <c r="G124" s="16" t="s">
        <v>260</v>
      </c>
      <c r="H124" s="16">
        <v>1800</v>
      </c>
      <c r="I124" s="16" t="s">
        <v>28</v>
      </c>
      <c r="J124" s="16" t="s">
        <v>340</v>
      </c>
      <c r="K124" s="1" t="str">
        <f t="shared" si="1"/>
        <v>9</v>
      </c>
    </row>
    <row r="125" spans="1:11" x14ac:dyDescent="0.4">
      <c r="A125" s="16" t="s">
        <v>1083</v>
      </c>
      <c r="B125" s="16" t="s">
        <v>1082</v>
      </c>
      <c r="C125" s="16" t="s">
        <v>1081</v>
      </c>
      <c r="D125" s="16" t="s">
        <v>220</v>
      </c>
      <c r="E125" s="16" t="s">
        <v>234</v>
      </c>
      <c r="F125" s="17">
        <v>911.52</v>
      </c>
      <c r="G125" s="16" t="s">
        <v>1080</v>
      </c>
      <c r="H125" s="16">
        <v>1900</v>
      </c>
      <c r="I125" s="16" t="s">
        <v>39</v>
      </c>
      <c r="J125" s="16" t="s">
        <v>340</v>
      </c>
      <c r="K125" s="1" t="str">
        <f t="shared" si="1"/>
        <v>9</v>
      </c>
    </row>
    <row r="126" spans="1:11" x14ac:dyDescent="0.4">
      <c r="A126" s="16"/>
      <c r="B126" s="16" t="s">
        <v>379</v>
      </c>
      <c r="C126" s="16" t="s">
        <v>380</v>
      </c>
      <c r="D126" s="16" t="s">
        <v>35</v>
      </c>
      <c r="E126" s="16" t="s">
        <v>381</v>
      </c>
      <c r="F126" s="17">
        <v>911.56799999999998</v>
      </c>
      <c r="G126" s="16" t="s">
        <v>382</v>
      </c>
      <c r="H126" s="16">
        <v>2400</v>
      </c>
      <c r="I126" s="16" t="s">
        <v>141</v>
      </c>
      <c r="J126" s="16" t="s">
        <v>340</v>
      </c>
      <c r="K126" s="1" t="str">
        <f t="shared" si="1"/>
        <v>9</v>
      </c>
    </row>
    <row r="127" spans="1:11" x14ac:dyDescent="0.4">
      <c r="A127" s="16"/>
      <c r="B127" s="16" t="s">
        <v>1642</v>
      </c>
      <c r="C127" s="16" t="s">
        <v>1643</v>
      </c>
      <c r="D127" s="16" t="s">
        <v>220</v>
      </c>
      <c r="E127" s="16" t="s">
        <v>747</v>
      </c>
      <c r="F127" s="17">
        <v>912.6</v>
      </c>
      <c r="G127" s="16" t="s">
        <v>1644</v>
      </c>
      <c r="H127" s="18">
        <v>2300</v>
      </c>
      <c r="I127" s="16" t="s">
        <v>533</v>
      </c>
      <c r="J127" s="16" t="s">
        <v>340</v>
      </c>
      <c r="K127" s="1" t="str">
        <f t="shared" si="1"/>
        <v>9</v>
      </c>
    </row>
    <row r="128" spans="1:11" x14ac:dyDescent="0.4">
      <c r="A128" s="16"/>
      <c r="B128" s="16" t="s">
        <v>386</v>
      </c>
      <c r="C128" s="16" t="s">
        <v>387</v>
      </c>
      <c r="D128" s="16" t="s">
        <v>31</v>
      </c>
      <c r="E128" s="16" t="s">
        <v>388</v>
      </c>
      <c r="F128" s="17">
        <v>913.6</v>
      </c>
      <c r="G128" s="16" t="s">
        <v>389</v>
      </c>
      <c r="H128" s="16">
        <v>1700</v>
      </c>
      <c r="I128" s="16" t="s">
        <v>15</v>
      </c>
      <c r="J128" s="16" t="s">
        <v>340</v>
      </c>
      <c r="K128" s="1" t="str">
        <f t="shared" si="1"/>
        <v>9</v>
      </c>
    </row>
    <row r="129" spans="1:11" x14ac:dyDescent="0.4">
      <c r="A129" s="16"/>
      <c r="B129" s="16" t="s">
        <v>1751</v>
      </c>
      <c r="C129" s="16" t="s">
        <v>1752</v>
      </c>
      <c r="D129" s="16" t="s">
        <v>220</v>
      </c>
      <c r="E129" s="16" t="s">
        <v>952</v>
      </c>
      <c r="F129" s="17">
        <v>913.6</v>
      </c>
      <c r="G129" s="16" t="s">
        <v>1753</v>
      </c>
      <c r="H129" s="18">
        <v>1300</v>
      </c>
      <c r="I129" s="16" t="s">
        <v>84</v>
      </c>
      <c r="J129" s="16" t="s">
        <v>340</v>
      </c>
      <c r="K129" s="1" t="str">
        <f t="shared" si="1"/>
        <v>9</v>
      </c>
    </row>
    <row r="130" spans="1:11" x14ac:dyDescent="0.4">
      <c r="A130" s="16"/>
      <c r="B130" s="16" t="s">
        <v>1757</v>
      </c>
      <c r="C130" s="16" t="s">
        <v>1758</v>
      </c>
      <c r="D130" s="16" t="s">
        <v>220</v>
      </c>
      <c r="E130" s="16" t="s">
        <v>347</v>
      </c>
      <c r="F130" s="17">
        <v>913.6</v>
      </c>
      <c r="G130" s="16" t="s">
        <v>1759</v>
      </c>
      <c r="H130" s="18">
        <v>1600</v>
      </c>
      <c r="I130" s="16" t="s">
        <v>229</v>
      </c>
      <c r="J130" s="16" t="s">
        <v>340</v>
      </c>
      <c r="K130" s="1" t="str">
        <f t="shared" si="1"/>
        <v>9</v>
      </c>
    </row>
    <row r="131" spans="1:11" x14ac:dyDescent="0.4">
      <c r="A131" s="16"/>
      <c r="B131" s="16" t="s">
        <v>460</v>
      </c>
      <c r="C131" s="16" t="s">
        <v>461</v>
      </c>
      <c r="D131" s="16"/>
      <c r="E131" s="16"/>
      <c r="F131" s="17">
        <v>913.6</v>
      </c>
      <c r="G131" s="16" t="s">
        <v>462</v>
      </c>
      <c r="H131" s="16">
        <v>1600</v>
      </c>
      <c r="I131" s="16" t="s">
        <v>17</v>
      </c>
      <c r="J131" s="16" t="s">
        <v>340</v>
      </c>
      <c r="K131" s="1" t="str">
        <f t="shared" ref="K131:K164" si="2">LEFT(F131)</f>
        <v>9</v>
      </c>
    </row>
    <row r="132" spans="1:11" x14ac:dyDescent="0.4">
      <c r="A132" s="16" t="s">
        <v>70</v>
      </c>
      <c r="B132" s="16" t="s">
        <v>1604</v>
      </c>
      <c r="C132" s="16" t="s">
        <v>1605</v>
      </c>
      <c r="D132" s="16" t="s">
        <v>31</v>
      </c>
      <c r="E132" s="16" t="s">
        <v>1606</v>
      </c>
      <c r="F132" s="17">
        <v>913.6</v>
      </c>
      <c r="G132" s="16" t="s">
        <v>1607</v>
      </c>
      <c r="H132" s="18">
        <v>1500</v>
      </c>
      <c r="I132" s="16" t="s">
        <v>71</v>
      </c>
      <c r="J132" s="16" t="s">
        <v>340</v>
      </c>
      <c r="K132" s="1" t="str">
        <f t="shared" si="2"/>
        <v>9</v>
      </c>
    </row>
    <row r="133" spans="1:11" x14ac:dyDescent="0.4">
      <c r="A133" s="16"/>
      <c r="B133" s="16" t="s">
        <v>1602</v>
      </c>
      <c r="C133" s="16" t="s">
        <v>383</v>
      </c>
      <c r="D133" s="16" t="s">
        <v>31</v>
      </c>
      <c r="E133" s="16" t="s">
        <v>221</v>
      </c>
      <c r="F133" s="17">
        <v>913.6</v>
      </c>
      <c r="G133" s="16" t="s">
        <v>1603</v>
      </c>
      <c r="H133" s="18">
        <v>1600</v>
      </c>
      <c r="I133" s="16" t="s">
        <v>252</v>
      </c>
      <c r="J133" s="16" t="s">
        <v>340</v>
      </c>
      <c r="K133" s="1" t="str">
        <f t="shared" si="2"/>
        <v>9</v>
      </c>
    </row>
    <row r="134" spans="1:11" x14ac:dyDescent="0.4">
      <c r="A134" s="16"/>
      <c r="B134" s="16" t="s">
        <v>1148</v>
      </c>
      <c r="C134" s="16" t="s">
        <v>1147</v>
      </c>
      <c r="D134" s="16" t="s">
        <v>220</v>
      </c>
      <c r="E134" s="16" t="s">
        <v>654</v>
      </c>
      <c r="F134" s="17">
        <v>913.6</v>
      </c>
      <c r="G134" s="16" t="s">
        <v>1146</v>
      </c>
      <c r="H134" s="16">
        <v>1600</v>
      </c>
      <c r="I134" s="16" t="s">
        <v>39</v>
      </c>
      <c r="J134" s="16" t="s">
        <v>340</v>
      </c>
      <c r="K134" s="1" t="str">
        <f t="shared" si="2"/>
        <v>9</v>
      </c>
    </row>
    <row r="135" spans="1:11" x14ac:dyDescent="0.4">
      <c r="A135" s="16"/>
      <c r="B135" s="16" t="s">
        <v>1754</v>
      </c>
      <c r="C135" s="16" t="s">
        <v>1755</v>
      </c>
      <c r="D135" s="16" t="s">
        <v>31</v>
      </c>
      <c r="E135" s="16" t="s">
        <v>60</v>
      </c>
      <c r="F135" s="17">
        <v>913.6</v>
      </c>
      <c r="G135" s="16" t="s">
        <v>1756</v>
      </c>
      <c r="H135" s="18">
        <v>1500</v>
      </c>
      <c r="I135" s="16" t="s">
        <v>67</v>
      </c>
      <c r="J135" s="16" t="s">
        <v>340</v>
      </c>
      <c r="K135" s="1" t="str">
        <f t="shared" si="2"/>
        <v>9</v>
      </c>
    </row>
    <row r="136" spans="1:11" x14ac:dyDescent="0.4">
      <c r="A136" s="16" t="s">
        <v>1575</v>
      </c>
      <c r="B136" s="16" t="s">
        <v>1576</v>
      </c>
      <c r="C136" s="16" t="s">
        <v>1577</v>
      </c>
      <c r="D136" s="16" t="s">
        <v>18</v>
      </c>
      <c r="E136" s="16" t="s">
        <v>929</v>
      </c>
      <c r="F136" s="17">
        <v>913.6</v>
      </c>
      <c r="G136" s="16" t="s">
        <v>1578</v>
      </c>
      <c r="H136" s="18">
        <v>1800</v>
      </c>
      <c r="I136" s="16" t="s">
        <v>141</v>
      </c>
      <c r="J136" s="16" t="s">
        <v>340</v>
      </c>
      <c r="K136" s="1" t="str">
        <f t="shared" si="2"/>
        <v>9</v>
      </c>
    </row>
    <row r="137" spans="1:11" x14ac:dyDescent="0.4">
      <c r="A137" s="16"/>
      <c r="B137" s="16" t="s">
        <v>1567</v>
      </c>
      <c r="C137" s="16" t="s">
        <v>1568</v>
      </c>
      <c r="D137" s="16" t="s">
        <v>31</v>
      </c>
      <c r="E137" s="16" t="s">
        <v>163</v>
      </c>
      <c r="F137" s="17">
        <v>913.6</v>
      </c>
      <c r="G137" s="16" t="s">
        <v>1569</v>
      </c>
      <c r="H137" s="18">
        <v>1500</v>
      </c>
      <c r="I137" s="16" t="s">
        <v>137</v>
      </c>
      <c r="J137" s="16" t="s">
        <v>340</v>
      </c>
      <c r="K137" s="1" t="str">
        <f t="shared" si="2"/>
        <v>9</v>
      </c>
    </row>
    <row r="138" spans="1:11" x14ac:dyDescent="0.4">
      <c r="A138" s="16"/>
      <c r="B138" s="16" t="s">
        <v>1079</v>
      </c>
      <c r="C138" s="16" t="s">
        <v>1078</v>
      </c>
      <c r="D138" s="16" t="s">
        <v>35</v>
      </c>
      <c r="E138" s="16" t="s">
        <v>74</v>
      </c>
      <c r="F138" s="17">
        <v>913.6</v>
      </c>
      <c r="G138" s="16" t="s">
        <v>1077</v>
      </c>
      <c r="H138" s="16">
        <v>1800</v>
      </c>
      <c r="I138" s="16" t="s">
        <v>131</v>
      </c>
      <c r="J138" s="16" t="s">
        <v>340</v>
      </c>
      <c r="K138" s="1" t="str">
        <f t="shared" si="2"/>
        <v>9</v>
      </c>
    </row>
    <row r="139" spans="1:11" x14ac:dyDescent="0.4">
      <c r="A139" s="16"/>
      <c r="B139" s="16" t="s">
        <v>419</v>
      </c>
      <c r="C139" s="16" t="s">
        <v>420</v>
      </c>
      <c r="D139" s="16"/>
      <c r="E139" s="16"/>
      <c r="F139" s="17">
        <v>913.6</v>
      </c>
      <c r="G139" s="16" t="s">
        <v>421</v>
      </c>
      <c r="H139" s="16">
        <v>1800</v>
      </c>
      <c r="I139" s="16" t="s">
        <v>359</v>
      </c>
      <c r="J139" s="16" t="s">
        <v>340</v>
      </c>
      <c r="K139" s="1" t="str">
        <f t="shared" si="2"/>
        <v>9</v>
      </c>
    </row>
    <row r="140" spans="1:11" x14ac:dyDescent="0.4">
      <c r="A140" s="16"/>
      <c r="B140" s="16" t="s">
        <v>244</v>
      </c>
      <c r="C140" s="16" t="s">
        <v>245</v>
      </c>
      <c r="D140" s="16" t="s">
        <v>31</v>
      </c>
      <c r="E140" s="16" t="s">
        <v>246</v>
      </c>
      <c r="F140" s="17">
        <v>913.6</v>
      </c>
      <c r="G140" s="16" t="s">
        <v>247</v>
      </c>
      <c r="H140" s="16">
        <v>1700</v>
      </c>
      <c r="I140" s="16" t="s">
        <v>224</v>
      </c>
      <c r="J140" s="16" t="s">
        <v>340</v>
      </c>
      <c r="K140" s="1" t="str">
        <f t="shared" si="2"/>
        <v>9</v>
      </c>
    </row>
    <row r="141" spans="1:11" x14ac:dyDescent="0.4">
      <c r="A141" s="16"/>
      <c r="B141" s="16" t="s">
        <v>454</v>
      </c>
      <c r="C141" s="16" t="s">
        <v>455</v>
      </c>
      <c r="D141" s="16" t="s">
        <v>31</v>
      </c>
      <c r="E141" s="16" t="s">
        <v>456</v>
      </c>
      <c r="F141" s="17">
        <v>913.6</v>
      </c>
      <c r="G141" s="16" t="s">
        <v>457</v>
      </c>
      <c r="H141" s="16">
        <v>1600</v>
      </c>
      <c r="I141" s="16" t="s">
        <v>458</v>
      </c>
      <c r="J141" s="16" t="s">
        <v>340</v>
      </c>
      <c r="K141" s="1" t="str">
        <f t="shared" si="2"/>
        <v>9</v>
      </c>
    </row>
    <row r="142" spans="1:11" x14ac:dyDescent="0.4">
      <c r="A142" s="16"/>
      <c r="B142" s="16" t="s">
        <v>1185</v>
      </c>
      <c r="C142" s="16" t="s">
        <v>1184</v>
      </c>
      <c r="D142" s="16" t="s">
        <v>220</v>
      </c>
      <c r="E142" s="16" t="s">
        <v>459</v>
      </c>
      <c r="F142" s="17">
        <v>913.6</v>
      </c>
      <c r="G142" s="16" t="s">
        <v>1183</v>
      </c>
      <c r="H142" s="16">
        <v>1500</v>
      </c>
      <c r="I142" s="16" t="s">
        <v>19</v>
      </c>
      <c r="J142" s="16" t="s">
        <v>340</v>
      </c>
      <c r="K142" s="1" t="str">
        <f t="shared" si="2"/>
        <v>9</v>
      </c>
    </row>
    <row r="143" spans="1:11" x14ac:dyDescent="0.4">
      <c r="A143" s="16"/>
      <c r="B143" s="16" t="s">
        <v>1678</v>
      </c>
      <c r="C143" s="16" t="s">
        <v>1679</v>
      </c>
      <c r="D143" s="16" t="s">
        <v>18</v>
      </c>
      <c r="E143" s="16" t="s">
        <v>475</v>
      </c>
      <c r="F143" s="17">
        <v>913.6</v>
      </c>
      <c r="G143" s="16" t="s">
        <v>1680</v>
      </c>
      <c r="H143" s="18">
        <v>1900</v>
      </c>
      <c r="I143" s="16" t="s">
        <v>68</v>
      </c>
      <c r="J143" s="16" t="s">
        <v>340</v>
      </c>
      <c r="K143" s="1" t="str">
        <f t="shared" si="2"/>
        <v>9</v>
      </c>
    </row>
    <row r="144" spans="1:11" x14ac:dyDescent="0.4">
      <c r="A144" s="16" t="s">
        <v>1122</v>
      </c>
      <c r="B144" s="16" t="s">
        <v>1121</v>
      </c>
      <c r="C144" s="16" t="s">
        <v>1120</v>
      </c>
      <c r="D144" s="16" t="s">
        <v>31</v>
      </c>
      <c r="E144" s="16" t="s">
        <v>259</v>
      </c>
      <c r="F144" s="17">
        <v>913.6</v>
      </c>
      <c r="G144" s="16" t="s">
        <v>1119</v>
      </c>
      <c r="H144" s="16">
        <v>1600</v>
      </c>
      <c r="I144" s="16" t="s">
        <v>138</v>
      </c>
      <c r="J144" s="16" t="s">
        <v>340</v>
      </c>
      <c r="K144" s="1" t="str">
        <f t="shared" si="2"/>
        <v>9</v>
      </c>
    </row>
    <row r="145" spans="1:11" x14ac:dyDescent="0.4">
      <c r="A145" s="16"/>
      <c r="B145" s="16" t="s">
        <v>1145</v>
      </c>
      <c r="C145" s="16" t="s">
        <v>1144</v>
      </c>
      <c r="D145" s="16" t="s">
        <v>220</v>
      </c>
      <c r="E145" s="16" t="s">
        <v>218</v>
      </c>
      <c r="F145" s="17">
        <v>913.6</v>
      </c>
      <c r="G145" s="16" t="s">
        <v>1143</v>
      </c>
      <c r="H145" s="16">
        <v>1500</v>
      </c>
      <c r="I145" s="16" t="s">
        <v>41</v>
      </c>
      <c r="J145" s="16" t="s">
        <v>340</v>
      </c>
      <c r="K145" s="1" t="str">
        <f t="shared" si="2"/>
        <v>9</v>
      </c>
    </row>
    <row r="146" spans="1:11" x14ac:dyDescent="0.4">
      <c r="A146" s="16"/>
      <c r="B146" s="16" t="s">
        <v>1118</v>
      </c>
      <c r="C146" s="16" t="s">
        <v>222</v>
      </c>
      <c r="D146" s="16" t="s">
        <v>31</v>
      </c>
      <c r="E146" s="16" t="s">
        <v>414</v>
      </c>
      <c r="F146" s="17">
        <v>913.68</v>
      </c>
      <c r="G146" s="16" t="s">
        <v>1117</v>
      </c>
      <c r="H146" s="16">
        <v>1800</v>
      </c>
      <c r="I146" s="16" t="s">
        <v>131</v>
      </c>
      <c r="J146" s="16" t="s">
        <v>340</v>
      </c>
      <c r="K146" s="1" t="str">
        <f t="shared" si="2"/>
        <v>9</v>
      </c>
    </row>
    <row r="147" spans="1:11" x14ac:dyDescent="0.4">
      <c r="A147" s="16"/>
      <c r="B147" s="16" t="s">
        <v>964</v>
      </c>
      <c r="C147" s="16" t="s">
        <v>963</v>
      </c>
      <c r="D147" s="16" t="s">
        <v>31</v>
      </c>
      <c r="E147" s="16" t="s">
        <v>384</v>
      </c>
      <c r="F147" s="17">
        <v>914.6</v>
      </c>
      <c r="G147" s="16" t="s">
        <v>962</v>
      </c>
      <c r="H147" s="16">
        <v>1600</v>
      </c>
      <c r="I147" s="16" t="s">
        <v>359</v>
      </c>
      <c r="J147" s="16" t="s">
        <v>340</v>
      </c>
      <c r="K147" s="1" t="str">
        <f t="shared" si="2"/>
        <v>9</v>
      </c>
    </row>
    <row r="148" spans="1:11" x14ac:dyDescent="0.4">
      <c r="A148" s="16"/>
      <c r="B148" s="16" t="s">
        <v>1608</v>
      </c>
      <c r="C148" s="16" t="s">
        <v>1609</v>
      </c>
      <c r="D148" s="16" t="s">
        <v>377</v>
      </c>
      <c r="E148" s="16" t="s">
        <v>896</v>
      </c>
      <c r="F148" s="17">
        <v>914.6</v>
      </c>
      <c r="G148" s="16" t="s">
        <v>1610</v>
      </c>
      <c r="H148" s="18">
        <v>1700</v>
      </c>
      <c r="I148" s="16" t="s">
        <v>557</v>
      </c>
      <c r="J148" s="16" t="s">
        <v>340</v>
      </c>
      <c r="K148" s="1" t="str">
        <f t="shared" si="2"/>
        <v>9</v>
      </c>
    </row>
    <row r="149" spans="1:11" x14ac:dyDescent="0.4">
      <c r="A149" s="16"/>
      <c r="B149" s="16" t="s">
        <v>463</v>
      </c>
      <c r="C149" s="16" t="s">
        <v>464</v>
      </c>
      <c r="D149" s="16" t="s">
        <v>220</v>
      </c>
      <c r="E149" s="16" t="s">
        <v>465</v>
      </c>
      <c r="F149" s="17">
        <v>914.6</v>
      </c>
      <c r="G149" s="16" t="s">
        <v>466</v>
      </c>
      <c r="H149" s="16">
        <v>2200</v>
      </c>
      <c r="I149" s="16" t="s">
        <v>467</v>
      </c>
      <c r="J149" s="16" t="s">
        <v>340</v>
      </c>
      <c r="K149" s="1" t="str">
        <f t="shared" si="2"/>
        <v>9</v>
      </c>
    </row>
    <row r="150" spans="1:11" x14ac:dyDescent="0.4">
      <c r="A150" s="16"/>
      <c r="B150" s="16" t="s">
        <v>1182</v>
      </c>
      <c r="C150" s="16" t="s">
        <v>1181</v>
      </c>
      <c r="D150" s="16" t="s">
        <v>31</v>
      </c>
      <c r="E150" s="16" t="s">
        <v>347</v>
      </c>
      <c r="F150" s="17">
        <v>916</v>
      </c>
      <c r="G150" s="16" t="s">
        <v>1180</v>
      </c>
      <c r="H150" s="16">
        <v>1800</v>
      </c>
      <c r="I150" s="16" t="s">
        <v>68</v>
      </c>
      <c r="J150" s="16" t="s">
        <v>340</v>
      </c>
      <c r="K150" s="1" t="str">
        <f t="shared" si="2"/>
        <v>9</v>
      </c>
    </row>
    <row r="151" spans="1:11" x14ac:dyDescent="0.4">
      <c r="A151" s="16"/>
      <c r="B151" s="16" t="s">
        <v>1645</v>
      </c>
      <c r="C151" s="16" t="s">
        <v>1646</v>
      </c>
      <c r="D151" s="16" t="s">
        <v>18</v>
      </c>
      <c r="E151" s="16" t="s">
        <v>568</v>
      </c>
      <c r="F151" s="17">
        <v>918.68</v>
      </c>
      <c r="G151" s="16" t="s">
        <v>1647</v>
      </c>
      <c r="H151" s="18">
        <v>2300</v>
      </c>
      <c r="I151" s="16" t="s">
        <v>341</v>
      </c>
      <c r="J151" s="16" t="s">
        <v>340</v>
      </c>
      <c r="K151" s="1" t="str">
        <f t="shared" si="2"/>
        <v>9</v>
      </c>
    </row>
    <row r="152" spans="1:11" x14ac:dyDescent="0.4">
      <c r="A152" s="16"/>
      <c r="B152" s="16" t="s">
        <v>1611</v>
      </c>
      <c r="C152" s="16" t="s">
        <v>1612</v>
      </c>
      <c r="D152" s="16" t="s">
        <v>220</v>
      </c>
      <c r="E152" s="16" t="s">
        <v>60</v>
      </c>
      <c r="F152" s="17">
        <v>929.13</v>
      </c>
      <c r="G152" s="16" t="s">
        <v>1613</v>
      </c>
      <c r="H152" s="18">
        <v>1500</v>
      </c>
      <c r="I152" s="16" t="s">
        <v>48</v>
      </c>
      <c r="J152" s="16" t="s">
        <v>340</v>
      </c>
      <c r="K152" s="1" t="str">
        <f t="shared" si="2"/>
        <v>9</v>
      </c>
    </row>
    <row r="153" spans="1:11" x14ac:dyDescent="0.4">
      <c r="A153" s="16"/>
      <c r="B153" s="16" t="s">
        <v>1116</v>
      </c>
      <c r="C153" s="16" t="s">
        <v>1115</v>
      </c>
      <c r="D153" s="16" t="s">
        <v>31</v>
      </c>
      <c r="E153" s="16" t="s">
        <v>128</v>
      </c>
      <c r="F153" s="17">
        <v>933.7</v>
      </c>
      <c r="G153" s="16" t="s">
        <v>1114</v>
      </c>
      <c r="H153" s="16">
        <v>1600</v>
      </c>
      <c r="I153" s="16" t="s">
        <v>17</v>
      </c>
      <c r="J153" s="16" t="s">
        <v>340</v>
      </c>
      <c r="K153" s="1" t="str">
        <f t="shared" si="2"/>
        <v>9</v>
      </c>
    </row>
    <row r="154" spans="1:11" x14ac:dyDescent="0.4">
      <c r="A154" s="16"/>
      <c r="B154" s="16" t="s">
        <v>1648</v>
      </c>
      <c r="C154" s="16" t="s">
        <v>1649</v>
      </c>
      <c r="D154" s="16" t="s">
        <v>31</v>
      </c>
      <c r="E154" s="16" t="s">
        <v>568</v>
      </c>
      <c r="F154" s="17">
        <v>933.7</v>
      </c>
      <c r="G154" s="16" t="s">
        <v>1650</v>
      </c>
      <c r="H154" s="18">
        <v>1800</v>
      </c>
      <c r="I154" s="16" t="s">
        <v>270</v>
      </c>
      <c r="J154" s="16" t="s">
        <v>340</v>
      </c>
      <c r="K154" s="1" t="str">
        <f t="shared" si="2"/>
        <v>9</v>
      </c>
    </row>
    <row r="155" spans="1:11" x14ac:dyDescent="0.4">
      <c r="A155" s="16"/>
      <c r="B155" s="16" t="s">
        <v>1142</v>
      </c>
      <c r="C155" s="16" t="s">
        <v>1141</v>
      </c>
      <c r="D155" s="16" t="s">
        <v>31</v>
      </c>
      <c r="E155" s="16" t="s">
        <v>1140</v>
      </c>
      <c r="F155" s="17">
        <v>933.7</v>
      </c>
      <c r="G155" s="16" t="s">
        <v>1139</v>
      </c>
      <c r="H155" s="16">
        <v>1600</v>
      </c>
      <c r="I155" s="16" t="s">
        <v>158</v>
      </c>
      <c r="J155" s="16" t="s">
        <v>340</v>
      </c>
      <c r="K155" s="1" t="str">
        <f t="shared" si="2"/>
        <v>9</v>
      </c>
    </row>
    <row r="156" spans="1:11" x14ac:dyDescent="0.4">
      <c r="A156" s="16"/>
      <c r="B156" s="16" t="s">
        <v>1614</v>
      </c>
      <c r="C156" s="16" t="s">
        <v>1615</v>
      </c>
      <c r="D156" s="16" t="s">
        <v>35</v>
      </c>
      <c r="E156" s="16" t="s">
        <v>603</v>
      </c>
      <c r="F156" s="17">
        <v>933.7</v>
      </c>
      <c r="G156" s="16" t="s">
        <v>1616</v>
      </c>
      <c r="H156" s="18">
        <v>2100</v>
      </c>
      <c r="I156" s="16" t="s">
        <v>171</v>
      </c>
      <c r="J156" s="16" t="s">
        <v>340</v>
      </c>
      <c r="K156" s="1" t="str">
        <f t="shared" si="2"/>
        <v>9</v>
      </c>
    </row>
    <row r="157" spans="1:11" x14ac:dyDescent="0.4">
      <c r="A157" s="16"/>
      <c r="B157" s="16" t="s">
        <v>468</v>
      </c>
      <c r="C157" s="16" t="s">
        <v>469</v>
      </c>
      <c r="D157" s="16" t="s">
        <v>220</v>
      </c>
      <c r="E157" s="16" t="s">
        <v>246</v>
      </c>
      <c r="F157" s="17">
        <v>933.7</v>
      </c>
      <c r="G157" s="16" t="s">
        <v>470</v>
      </c>
      <c r="H157" s="16">
        <v>1600</v>
      </c>
      <c r="I157" s="16" t="s">
        <v>48</v>
      </c>
      <c r="J157" s="16" t="s">
        <v>340</v>
      </c>
      <c r="K157" s="1" t="str">
        <f t="shared" si="2"/>
        <v>9</v>
      </c>
    </row>
    <row r="158" spans="1:11" x14ac:dyDescent="0.4">
      <c r="A158" s="16"/>
      <c r="B158" s="16" t="s">
        <v>1760</v>
      </c>
      <c r="C158" s="16" t="s">
        <v>1761</v>
      </c>
      <c r="D158" s="16" t="s">
        <v>220</v>
      </c>
      <c r="E158" s="16" t="s">
        <v>994</v>
      </c>
      <c r="F158" s="17">
        <v>933.7</v>
      </c>
      <c r="G158" s="16" t="s">
        <v>1762</v>
      </c>
      <c r="H158" s="18">
        <v>1800</v>
      </c>
      <c r="I158" s="16" t="s">
        <v>48</v>
      </c>
      <c r="J158" s="16" t="s">
        <v>340</v>
      </c>
      <c r="K158" s="1" t="str">
        <f t="shared" si="2"/>
        <v>9</v>
      </c>
    </row>
    <row r="159" spans="1:11" x14ac:dyDescent="0.4">
      <c r="A159" s="16"/>
      <c r="B159" s="16" t="s">
        <v>1179</v>
      </c>
      <c r="C159" s="16" t="s">
        <v>1178</v>
      </c>
      <c r="D159" s="16" t="s">
        <v>35</v>
      </c>
      <c r="E159" s="16" t="s">
        <v>902</v>
      </c>
      <c r="F159" s="17">
        <v>933.7</v>
      </c>
      <c r="G159" s="16" t="s">
        <v>1177</v>
      </c>
      <c r="H159" s="16">
        <v>1800</v>
      </c>
      <c r="I159" s="16" t="s">
        <v>467</v>
      </c>
      <c r="J159" s="16" t="s">
        <v>340</v>
      </c>
      <c r="K159" s="1" t="str">
        <f t="shared" si="2"/>
        <v>9</v>
      </c>
    </row>
    <row r="160" spans="1:11" x14ac:dyDescent="0.4">
      <c r="A160" s="16" t="s">
        <v>230</v>
      </c>
      <c r="B160" s="16" t="s">
        <v>1617</v>
      </c>
      <c r="C160" s="16" t="s">
        <v>1618</v>
      </c>
      <c r="D160" s="16" t="s">
        <v>31</v>
      </c>
      <c r="E160" s="16" t="s">
        <v>966</v>
      </c>
      <c r="F160" s="17">
        <v>933.7</v>
      </c>
      <c r="G160" s="16" t="s">
        <v>1619</v>
      </c>
      <c r="H160" s="18">
        <v>1700</v>
      </c>
      <c r="I160" s="16" t="s">
        <v>231</v>
      </c>
      <c r="J160" s="16" t="s">
        <v>340</v>
      </c>
      <c r="K160" s="1" t="str">
        <f t="shared" si="2"/>
        <v>9</v>
      </c>
    </row>
    <row r="161" spans="1:18" x14ac:dyDescent="0.4">
      <c r="A161" s="16"/>
      <c r="B161" s="16" t="s">
        <v>390</v>
      </c>
      <c r="C161" s="16" t="s">
        <v>391</v>
      </c>
      <c r="D161" s="16" t="s">
        <v>82</v>
      </c>
      <c r="E161" s="16" t="s">
        <v>392</v>
      </c>
      <c r="F161" s="17">
        <v>953.7</v>
      </c>
      <c r="G161" s="16" t="s">
        <v>393</v>
      </c>
      <c r="H161" s="16">
        <v>2700</v>
      </c>
      <c r="I161" s="16" t="s">
        <v>108</v>
      </c>
      <c r="J161" s="16" t="s">
        <v>340</v>
      </c>
      <c r="K161" s="1" t="str">
        <f t="shared" si="2"/>
        <v>9</v>
      </c>
    </row>
    <row r="162" spans="1:18" x14ac:dyDescent="0.4">
      <c r="A162" s="16"/>
      <c r="B162" s="16" t="s">
        <v>394</v>
      </c>
      <c r="C162" s="16" t="s">
        <v>395</v>
      </c>
      <c r="D162" s="16" t="s">
        <v>220</v>
      </c>
      <c r="E162" s="16" t="s">
        <v>396</v>
      </c>
      <c r="F162" s="17">
        <v>963</v>
      </c>
      <c r="G162" s="16" t="s">
        <v>397</v>
      </c>
      <c r="H162" s="16">
        <v>1700</v>
      </c>
      <c r="I162" s="16" t="s">
        <v>44</v>
      </c>
      <c r="J162" s="16" t="s">
        <v>340</v>
      </c>
      <c r="K162" s="1" t="str">
        <f t="shared" si="2"/>
        <v>9</v>
      </c>
    </row>
    <row r="163" spans="1:18" x14ac:dyDescent="0.4">
      <c r="A163" s="16"/>
      <c r="B163" s="16" t="s">
        <v>398</v>
      </c>
      <c r="C163" s="16" t="s">
        <v>399</v>
      </c>
      <c r="D163" s="16"/>
      <c r="E163" s="16"/>
      <c r="F163" s="17">
        <v>991.7</v>
      </c>
      <c r="G163" s="16" t="s">
        <v>400</v>
      </c>
      <c r="H163" s="16">
        <v>2300</v>
      </c>
      <c r="I163" s="16" t="s">
        <v>289</v>
      </c>
      <c r="J163" s="16" t="s">
        <v>340</v>
      </c>
      <c r="K163" s="1" t="str">
        <f t="shared" si="2"/>
        <v>9</v>
      </c>
    </row>
    <row r="164" spans="1:18" x14ac:dyDescent="0.4">
      <c r="A164" s="16"/>
      <c r="B164" s="16" t="s">
        <v>1651</v>
      </c>
      <c r="C164" s="16" t="s">
        <v>1652</v>
      </c>
      <c r="D164" s="16" t="s">
        <v>22</v>
      </c>
      <c r="E164" s="16" t="s">
        <v>234</v>
      </c>
      <c r="F164" s="17">
        <v>993.61</v>
      </c>
      <c r="G164" s="16" t="s">
        <v>1653</v>
      </c>
      <c r="H164" s="18">
        <v>2700</v>
      </c>
      <c r="I164" s="16" t="s">
        <v>172</v>
      </c>
      <c r="J164" s="16" t="s">
        <v>340</v>
      </c>
      <c r="K164" s="1" t="str">
        <f t="shared" si="2"/>
        <v>9</v>
      </c>
    </row>
    <row r="167" spans="1:18" x14ac:dyDescent="0.4">
      <c r="L167" s="24"/>
      <c r="M167" s="24"/>
      <c r="N167" s="24"/>
      <c r="O167" s="24"/>
      <c r="P167" s="24"/>
      <c r="Q167" s="24"/>
      <c r="R167" s="24"/>
    </row>
    <row r="168" spans="1:18" x14ac:dyDescent="0.4">
      <c r="L168" s="24" t="s">
        <v>15</v>
      </c>
      <c r="M168" s="24">
        <f>COUNTIF($I$2:$I$282,"BL出版")</f>
        <v>2</v>
      </c>
      <c r="N168" s="24"/>
      <c r="O168" s="24" t="s">
        <v>1934</v>
      </c>
      <c r="P168" s="24">
        <f>COUNTIF($K$2:$K$282,"0")</f>
        <v>7</v>
      </c>
      <c r="Q168" s="25">
        <f>P168/$P$179</f>
        <v>4.2944785276073622E-2</v>
      </c>
      <c r="R168" s="24"/>
    </row>
    <row r="169" spans="1:18" x14ac:dyDescent="0.4">
      <c r="L169" s="24" t="s">
        <v>84</v>
      </c>
      <c r="M169" s="24">
        <f>COUNTIF($I$2:$I$282,"Gakken")</f>
        <v>4</v>
      </c>
      <c r="N169" s="24"/>
      <c r="O169" s="24" t="s">
        <v>1933</v>
      </c>
      <c r="P169" s="24">
        <f>COUNTIF($K$2:$K$282,"1")</f>
        <v>15</v>
      </c>
      <c r="Q169" s="25">
        <f t="shared" ref="Q169:Q177" si="3">P169/$P$179</f>
        <v>9.202453987730061E-2</v>
      </c>
      <c r="R169" s="24"/>
    </row>
    <row r="170" spans="1:18" x14ac:dyDescent="0.4">
      <c r="L170" s="24" t="s">
        <v>216</v>
      </c>
      <c r="M170" s="24">
        <f>COUNTIF($I$2:$I$282,"KADOKAWA")</f>
        <v>4</v>
      </c>
      <c r="N170" s="24"/>
      <c r="O170" s="24" t="s">
        <v>1935</v>
      </c>
      <c r="P170" s="24">
        <f>COUNTIF($K$2:$K$282,"2")</f>
        <v>8</v>
      </c>
      <c r="Q170" s="25">
        <f t="shared" si="3"/>
        <v>4.9079754601226995E-2</v>
      </c>
      <c r="R170" s="24"/>
    </row>
    <row r="171" spans="1:18" x14ac:dyDescent="0.4">
      <c r="L171" s="24" t="s">
        <v>476</v>
      </c>
      <c r="M171" s="24">
        <f>COUNTIF($I$2:$I$282,"NHK出版")</f>
        <v>3</v>
      </c>
      <c r="N171" s="24"/>
      <c r="O171" s="24" t="s">
        <v>1936</v>
      </c>
      <c r="P171" s="24">
        <f>COUNTIF($K$2:$K$282,"3")</f>
        <v>17</v>
      </c>
      <c r="Q171" s="25">
        <f t="shared" si="3"/>
        <v>0.10429447852760736</v>
      </c>
      <c r="R171" s="24"/>
    </row>
    <row r="172" spans="1:18" x14ac:dyDescent="0.4">
      <c r="L172" s="24" t="s">
        <v>410</v>
      </c>
      <c r="M172" s="24">
        <f>COUNTIF($I$2:$I$282,"ＷＡＶＥ出版")</f>
        <v>4</v>
      </c>
      <c r="N172" s="24"/>
      <c r="O172" s="24" t="s">
        <v>1937</v>
      </c>
      <c r="P172" s="24">
        <f>COUNTIF($K$2:$K$282,"4")</f>
        <v>26</v>
      </c>
      <c r="Q172" s="25">
        <f t="shared" si="3"/>
        <v>0.15950920245398773</v>
      </c>
      <c r="R172" s="24"/>
    </row>
    <row r="173" spans="1:18" x14ac:dyDescent="0.4">
      <c r="L173" s="24" t="s">
        <v>229</v>
      </c>
      <c r="M173" s="24">
        <f>COUNTIF($I$2:$I$282,"PHP研究所")</f>
        <v>2</v>
      </c>
      <c r="N173" s="24"/>
      <c r="O173" s="24" t="s">
        <v>1938</v>
      </c>
      <c r="P173" s="24">
        <f>COUNTIF($K$2:$K$282,"5")</f>
        <v>8</v>
      </c>
      <c r="Q173" s="25">
        <f t="shared" si="3"/>
        <v>4.9079754601226995E-2</v>
      </c>
      <c r="R173" s="24"/>
    </row>
    <row r="174" spans="1:18" x14ac:dyDescent="0.4">
      <c r="L174" s="24" t="s">
        <v>145</v>
      </c>
      <c r="M174" s="24">
        <f>COUNTIF($I$2:$I$282,"あかね書房")</f>
        <v>1</v>
      </c>
      <c r="N174" s="24"/>
      <c r="O174" s="24" t="s">
        <v>1939</v>
      </c>
      <c r="P174" s="24">
        <f>COUNTIF($K$2:$K$282,"6")</f>
        <v>11</v>
      </c>
      <c r="Q174" s="25">
        <f t="shared" si="3"/>
        <v>6.7484662576687116E-2</v>
      </c>
      <c r="R174" s="24"/>
    </row>
    <row r="175" spans="1:18" x14ac:dyDescent="0.4">
      <c r="L175" s="24" t="s">
        <v>17</v>
      </c>
      <c r="M175" s="24">
        <f>COUNTIF($I$2:$I$282,"あすなろ書房")</f>
        <v>2</v>
      </c>
      <c r="N175" s="24"/>
      <c r="O175" s="24" t="s">
        <v>1940</v>
      </c>
      <c r="P175" s="24">
        <f>COUNTIF($K$2:$K$282,"7")</f>
        <v>23</v>
      </c>
      <c r="Q175" s="25">
        <f t="shared" si="3"/>
        <v>0.1411042944785276</v>
      </c>
      <c r="R175" s="24"/>
    </row>
    <row r="176" spans="1:18" x14ac:dyDescent="0.4">
      <c r="L176" s="24" t="s">
        <v>25</v>
      </c>
      <c r="M176" s="24">
        <f>COUNTIF($I$2:$I$282,"アリス館")</f>
        <v>0</v>
      </c>
      <c r="N176" s="24"/>
      <c r="O176" s="24" t="s">
        <v>1941</v>
      </c>
      <c r="P176" s="24">
        <f>COUNTIF($K$2:$K$282,"8")</f>
        <v>6</v>
      </c>
      <c r="Q176" s="25">
        <f t="shared" si="3"/>
        <v>3.6809815950920248E-2</v>
      </c>
      <c r="R176" s="24"/>
    </row>
    <row r="177" spans="12:18" x14ac:dyDescent="0.4">
      <c r="L177" s="24" t="s">
        <v>123</v>
      </c>
      <c r="M177" s="24">
        <f>COUNTIF($I$2:$I$282,"かもがわ出版")</f>
        <v>0</v>
      </c>
      <c r="N177" s="24"/>
      <c r="O177" s="24" t="s">
        <v>1942</v>
      </c>
      <c r="P177" s="24">
        <f>COUNTIF($K$2:$K$282,"9")</f>
        <v>42</v>
      </c>
      <c r="Q177" s="25">
        <f t="shared" si="3"/>
        <v>0.25766871165644173</v>
      </c>
      <c r="R177" s="24"/>
    </row>
    <row r="178" spans="12:18" x14ac:dyDescent="0.4">
      <c r="L178" s="24" t="s">
        <v>71</v>
      </c>
      <c r="M178" s="24">
        <f>COUNTIF($I$2:$I$282,"くもん出版")</f>
        <v>3</v>
      </c>
      <c r="N178" s="24"/>
      <c r="O178" s="24"/>
      <c r="P178" s="24"/>
      <c r="Q178" s="24"/>
      <c r="R178" s="24"/>
    </row>
    <row r="179" spans="12:18" x14ac:dyDescent="0.4">
      <c r="L179" s="24" t="s">
        <v>43</v>
      </c>
      <c r="M179" s="24">
        <f>COUNTIF($I$2:$I$282,"クレヨンハウス")</f>
        <v>0</v>
      </c>
      <c r="N179" s="24"/>
      <c r="O179" s="24" t="s">
        <v>1943</v>
      </c>
      <c r="P179" s="24">
        <f>SUM(P168:P178)</f>
        <v>163</v>
      </c>
      <c r="Q179" s="24"/>
      <c r="R179" s="24"/>
    </row>
    <row r="180" spans="12:18" x14ac:dyDescent="0.4">
      <c r="L180" s="24" t="s">
        <v>270</v>
      </c>
      <c r="M180" s="24">
        <f>COUNTIF($I$2:$I$282,"ゴブリン書房")</f>
        <v>1</v>
      </c>
      <c r="N180" s="24"/>
      <c r="O180" s="24"/>
      <c r="P180" s="24"/>
      <c r="Q180" s="24"/>
      <c r="R180" s="24"/>
    </row>
    <row r="181" spans="12:18" x14ac:dyDescent="0.4">
      <c r="L181" s="24" t="s">
        <v>252</v>
      </c>
      <c r="M181" s="24">
        <f>COUNTIF($I$2:$I$282,"さ・え・ら書房")</f>
        <v>1</v>
      </c>
      <c r="N181" s="24"/>
      <c r="O181" s="24"/>
      <c r="P181" s="24"/>
      <c r="Q181" s="24"/>
      <c r="R181" s="24"/>
    </row>
    <row r="182" spans="12:18" x14ac:dyDescent="0.4">
      <c r="L182" s="24" t="s">
        <v>76</v>
      </c>
      <c r="M182" s="24">
        <f>COUNTIF($I$2:$I$282,"のら書店")</f>
        <v>0</v>
      </c>
      <c r="N182" s="24"/>
      <c r="O182" s="24"/>
      <c r="P182" s="24"/>
      <c r="Q182" s="24"/>
      <c r="R182" s="24"/>
    </row>
    <row r="183" spans="12:18" x14ac:dyDescent="0.4">
      <c r="L183" s="24" t="s">
        <v>69</v>
      </c>
      <c r="M183" s="24">
        <f>COUNTIF($I$2:$I$282,"ひかりのくに")</f>
        <v>0</v>
      </c>
      <c r="N183" s="24"/>
      <c r="O183" s="24"/>
      <c r="P183" s="24"/>
      <c r="Q183" s="24"/>
      <c r="R183" s="24"/>
    </row>
    <row r="184" spans="12:18" x14ac:dyDescent="0.4">
      <c r="L184" s="24" t="s">
        <v>46</v>
      </c>
      <c r="M184" s="24">
        <f>COUNTIF($I$2:$I$282,"ひさかたチャイルド")</f>
        <v>0</v>
      </c>
      <c r="N184" s="24"/>
      <c r="O184" s="24"/>
      <c r="P184" s="24"/>
      <c r="Q184" s="24"/>
      <c r="R184" s="24"/>
    </row>
    <row r="185" spans="12:18" x14ac:dyDescent="0.4">
      <c r="L185" s="24" t="s">
        <v>158</v>
      </c>
      <c r="M185" s="24">
        <f>COUNTIF($I$2:$I$282,"フレーベル館")</f>
        <v>2</v>
      </c>
      <c r="N185" s="24"/>
      <c r="O185" s="24"/>
      <c r="P185" s="24"/>
      <c r="Q185" s="24"/>
      <c r="R185" s="24"/>
    </row>
    <row r="186" spans="12:18" x14ac:dyDescent="0.4">
      <c r="L186" s="24" t="s">
        <v>511</v>
      </c>
      <c r="M186" s="24">
        <f>COUNTIF($I$2:$I$282,"ベースボール・マガジン社")</f>
        <v>4</v>
      </c>
      <c r="N186" s="24"/>
      <c r="O186" s="24"/>
      <c r="P186" s="24"/>
      <c r="Q186" s="24"/>
      <c r="R186" s="24"/>
    </row>
    <row r="187" spans="12:18" x14ac:dyDescent="0.4">
      <c r="L187" s="24" t="s">
        <v>556</v>
      </c>
      <c r="M187" s="24">
        <f>COUNTIF($I$2:$I$282,"ベレ出版")</f>
        <v>4</v>
      </c>
      <c r="N187" s="24"/>
      <c r="O187" s="24"/>
      <c r="P187" s="24"/>
      <c r="Q187" s="24"/>
      <c r="R187" s="24"/>
    </row>
    <row r="188" spans="12:18" x14ac:dyDescent="0.4">
      <c r="L188" s="24" t="s">
        <v>39</v>
      </c>
      <c r="M188" s="24">
        <f>COUNTIF($I$2:$I$282,"ポプラ社")</f>
        <v>4</v>
      </c>
      <c r="N188" s="24"/>
      <c r="O188" s="24"/>
      <c r="P188" s="24"/>
      <c r="Q188" s="24"/>
      <c r="R188" s="24"/>
    </row>
    <row r="189" spans="12:18" x14ac:dyDescent="0.4">
      <c r="L189" s="24" t="s">
        <v>126</v>
      </c>
      <c r="M189" s="24">
        <f>COUNTIF($I$2:$I$282,"ほるぷ出版")</f>
        <v>2</v>
      </c>
      <c r="N189" s="24"/>
      <c r="O189" s="24"/>
      <c r="P189" s="24"/>
      <c r="Q189" s="24"/>
      <c r="R189" s="24"/>
    </row>
    <row r="190" spans="12:18" x14ac:dyDescent="0.4">
      <c r="L190" s="24" t="s">
        <v>108</v>
      </c>
      <c r="M190" s="24">
        <f>COUNTIF($I$2:$I$282,"化学同人")</f>
        <v>2</v>
      </c>
      <c r="N190" s="24"/>
      <c r="O190" s="24"/>
      <c r="P190" s="24"/>
      <c r="Q190" s="24"/>
      <c r="R190" s="24"/>
    </row>
    <row r="191" spans="12:18" x14ac:dyDescent="0.4">
      <c r="L191" s="24" t="s">
        <v>172</v>
      </c>
      <c r="M191" s="24">
        <f>COUNTIF($I$2:$I$282,"河出書房新社")</f>
        <v>4</v>
      </c>
      <c r="N191" s="24"/>
      <c r="O191" s="24"/>
      <c r="P191" s="24"/>
      <c r="Q191" s="24"/>
      <c r="R191" s="24"/>
    </row>
    <row r="192" spans="12:18" x14ac:dyDescent="0.4">
      <c r="L192" s="24" t="s">
        <v>477</v>
      </c>
      <c r="M192" s="24">
        <f>COUNTIF($I$2:$I$282,"丸善出版")</f>
        <v>3</v>
      </c>
      <c r="N192" s="24"/>
      <c r="O192" s="24"/>
      <c r="P192" s="24"/>
      <c r="Q192" s="24"/>
      <c r="R192" s="24"/>
    </row>
    <row r="193" spans="12:18" x14ac:dyDescent="0.4">
      <c r="L193" s="24" t="s">
        <v>644</v>
      </c>
      <c r="M193" s="24">
        <f>COUNTIF($I$2:$I$282,"共立出版")</f>
        <v>0</v>
      </c>
      <c r="N193" s="24"/>
      <c r="O193" s="24"/>
      <c r="P193" s="24"/>
      <c r="Q193" s="24"/>
      <c r="R193" s="24"/>
    </row>
    <row r="194" spans="12:18" x14ac:dyDescent="0.4">
      <c r="L194" s="24" t="s">
        <v>99</v>
      </c>
      <c r="M194" s="24">
        <f>COUNTIF($I$2:$I$282,"絵本塾出版")</f>
        <v>0</v>
      </c>
      <c r="N194" s="24"/>
      <c r="O194" s="24"/>
      <c r="P194" s="24"/>
      <c r="Q194" s="24"/>
      <c r="R194" s="24"/>
    </row>
    <row r="195" spans="12:18" x14ac:dyDescent="0.4">
      <c r="L195" s="24" t="s">
        <v>67</v>
      </c>
      <c r="M195" s="24">
        <f>COUNTIF($I$2:$I$282,"岩崎書店")</f>
        <v>2</v>
      </c>
      <c r="N195" s="24"/>
      <c r="O195" s="24"/>
      <c r="P195" s="24"/>
      <c r="Q195" s="24"/>
      <c r="R195" s="24"/>
    </row>
    <row r="196" spans="12:18" x14ac:dyDescent="0.4">
      <c r="L196" s="24" t="s">
        <v>94</v>
      </c>
      <c r="M196" s="24">
        <f>COUNTIF($I$2:$I$282,"教育画劇")</f>
        <v>0</v>
      </c>
      <c r="N196" s="24"/>
      <c r="O196" s="24"/>
      <c r="P196" s="24"/>
      <c r="Q196" s="24"/>
      <c r="R196" s="24"/>
    </row>
    <row r="197" spans="12:18" x14ac:dyDescent="0.4">
      <c r="L197" s="24" t="s">
        <v>34</v>
      </c>
      <c r="M197" s="24">
        <f>COUNTIF($I$2:$I$282,"金の星社")</f>
        <v>4</v>
      </c>
      <c r="N197" s="24"/>
      <c r="O197" s="24"/>
      <c r="P197" s="24"/>
      <c r="Q197" s="24"/>
      <c r="R197" s="24"/>
    </row>
    <row r="198" spans="12:18" x14ac:dyDescent="0.4">
      <c r="L198" s="24" t="s">
        <v>141</v>
      </c>
      <c r="M198" s="24">
        <f>COUNTIF($I$2:$I$282,"銀の鈴社")</f>
        <v>2</v>
      </c>
      <c r="N198" s="24"/>
      <c r="O198" s="24"/>
      <c r="P198" s="24"/>
      <c r="Q198" s="24"/>
      <c r="R198" s="24"/>
    </row>
    <row r="199" spans="12:18" x14ac:dyDescent="0.4">
      <c r="L199" s="24" t="s">
        <v>37</v>
      </c>
      <c r="M199" s="24">
        <f>COUNTIF($I$2:$I$282,"佼成出版社")</f>
        <v>0</v>
      </c>
      <c r="N199" s="24"/>
      <c r="O199" s="24"/>
      <c r="P199" s="24"/>
      <c r="Q199" s="24"/>
      <c r="R199" s="24"/>
    </row>
    <row r="200" spans="12:18" x14ac:dyDescent="0.4">
      <c r="L200" s="24" t="s">
        <v>52</v>
      </c>
      <c r="M200" s="24">
        <f>COUNTIF($I$2:$I$282,"光村教育図書")</f>
        <v>0</v>
      </c>
      <c r="N200" s="24"/>
      <c r="O200" s="24"/>
      <c r="P200" s="24"/>
      <c r="Q200" s="24"/>
      <c r="R200" s="24"/>
    </row>
    <row r="201" spans="12:18" x14ac:dyDescent="0.4">
      <c r="L201" s="24" t="s">
        <v>81</v>
      </c>
      <c r="M201" s="24">
        <f>COUNTIF($I$2:$I$282,"好学社")</f>
        <v>0</v>
      </c>
      <c r="N201" s="24"/>
      <c r="O201" s="24"/>
      <c r="P201" s="24"/>
      <c r="Q201" s="24"/>
      <c r="R201" s="24"/>
    </row>
    <row r="202" spans="12:18" x14ac:dyDescent="0.4">
      <c r="L202" s="24" t="s">
        <v>28</v>
      </c>
      <c r="M202" s="24">
        <f>COUNTIF($I$2:$I$282,"講談社")</f>
        <v>4</v>
      </c>
      <c r="N202" s="24"/>
      <c r="O202" s="24"/>
      <c r="P202" s="24"/>
      <c r="Q202" s="24"/>
      <c r="R202" s="24"/>
    </row>
    <row r="203" spans="12:18" x14ac:dyDescent="0.4">
      <c r="L203" s="24" t="s">
        <v>518</v>
      </c>
      <c r="M203" s="24">
        <f>COUNTIF($I$2:$I$282,"三省堂")</f>
        <v>3</v>
      </c>
      <c r="N203" s="24"/>
      <c r="O203" s="24"/>
      <c r="P203" s="24"/>
      <c r="Q203" s="24"/>
      <c r="R203" s="24"/>
    </row>
    <row r="204" spans="12:18" x14ac:dyDescent="0.4">
      <c r="L204" s="24" t="s">
        <v>137</v>
      </c>
      <c r="M204" s="24">
        <f>COUNTIF($I$2:$I$282,"国土社")</f>
        <v>1</v>
      </c>
      <c r="N204" s="24"/>
      <c r="O204" s="24"/>
      <c r="P204" s="24"/>
      <c r="Q204" s="24"/>
      <c r="R204" s="24"/>
    </row>
    <row r="205" spans="12:18" x14ac:dyDescent="0.4">
      <c r="L205" s="24" t="s">
        <v>354</v>
      </c>
      <c r="M205" s="24">
        <f>COUNTIF($I$2:$I$282,"山と溪谷社")</f>
        <v>4</v>
      </c>
      <c r="N205" s="24"/>
      <c r="O205" s="24"/>
      <c r="P205" s="24"/>
      <c r="Q205" s="24"/>
      <c r="R205" s="24"/>
    </row>
    <row r="206" spans="12:18" x14ac:dyDescent="0.4">
      <c r="L206" s="24" t="s">
        <v>131</v>
      </c>
      <c r="M206" s="24">
        <f>COUNTIF($I$2:$I$282,"汐文社")</f>
        <v>3</v>
      </c>
      <c r="N206" s="24"/>
      <c r="O206" s="24"/>
      <c r="P206" s="24"/>
      <c r="Q206" s="24"/>
      <c r="R206" s="24"/>
    </row>
    <row r="207" spans="12:18" x14ac:dyDescent="0.4">
      <c r="L207" s="24" t="s">
        <v>359</v>
      </c>
      <c r="M207" s="24">
        <f>COUNTIF($I$2:$I$282,"実業之日本社")</f>
        <v>3</v>
      </c>
      <c r="N207" s="24"/>
      <c r="O207" s="24"/>
      <c r="P207" s="24"/>
      <c r="Q207" s="24"/>
      <c r="R207" s="24"/>
    </row>
    <row r="208" spans="12:18" x14ac:dyDescent="0.4">
      <c r="L208" s="24" t="s">
        <v>45</v>
      </c>
      <c r="M208" s="24">
        <f>COUNTIF($I$2:$I$282,"秀和システム")</f>
        <v>3</v>
      </c>
      <c r="N208" s="24"/>
      <c r="O208" s="24"/>
      <c r="P208" s="24"/>
      <c r="Q208" s="24"/>
      <c r="R208" s="24"/>
    </row>
    <row r="209" spans="12:18" x14ac:dyDescent="0.4">
      <c r="L209" s="24" t="s">
        <v>278</v>
      </c>
      <c r="M209" s="24">
        <f>COUNTIF($I$2:$I$282,"集英社")</f>
        <v>0</v>
      </c>
      <c r="N209" s="24"/>
      <c r="O209" s="24"/>
      <c r="P209" s="24"/>
      <c r="Q209" s="24"/>
      <c r="R209" s="24"/>
    </row>
    <row r="210" spans="12:18" x14ac:dyDescent="0.4">
      <c r="L210" s="24" t="s">
        <v>100</v>
      </c>
      <c r="M210" s="24">
        <f>COUNTIF($I$2:$I$282,"出版ワークス")</f>
        <v>0</v>
      </c>
      <c r="N210" s="24"/>
      <c r="O210" s="24"/>
      <c r="P210" s="24"/>
      <c r="Q210" s="24"/>
      <c r="R210" s="24"/>
    </row>
    <row r="211" spans="12:18" x14ac:dyDescent="0.4">
      <c r="L211" s="24" t="s">
        <v>434</v>
      </c>
      <c r="M211" s="24">
        <f>COUNTIF($I$2:$I$282,"旬報社")</f>
        <v>3</v>
      </c>
      <c r="N211" s="24"/>
      <c r="O211" s="24"/>
      <c r="P211" s="24"/>
      <c r="Q211" s="24"/>
      <c r="R211" s="24"/>
    </row>
    <row r="212" spans="12:18" x14ac:dyDescent="0.4">
      <c r="L212" s="24" t="s">
        <v>113</v>
      </c>
      <c r="M212" s="24">
        <f>COUNTIF($I$2:$I$282,"女子パウロ会")</f>
        <v>1</v>
      </c>
      <c r="N212" s="24"/>
      <c r="O212" s="24"/>
      <c r="P212" s="24"/>
      <c r="Q212" s="24"/>
      <c r="R212" s="24"/>
    </row>
    <row r="213" spans="12:18" x14ac:dyDescent="0.4">
      <c r="L213" s="24" t="s">
        <v>171</v>
      </c>
      <c r="M213" s="24">
        <f>COUNTIF($I$2:$I$282,"小学館")</f>
        <v>4</v>
      </c>
      <c r="N213" s="24"/>
      <c r="O213" s="24"/>
      <c r="P213" s="24"/>
      <c r="Q213" s="24"/>
      <c r="R213" s="24"/>
    </row>
    <row r="214" spans="12:18" x14ac:dyDescent="0.4">
      <c r="L214" s="24" t="s">
        <v>224</v>
      </c>
      <c r="M214" s="24">
        <f>COUNTIF($I$2:$I$282,"小峰書店")</f>
        <v>2</v>
      </c>
      <c r="N214" s="24"/>
      <c r="O214" s="24"/>
      <c r="P214" s="24"/>
      <c r="Q214" s="24"/>
      <c r="R214" s="24"/>
    </row>
    <row r="215" spans="12:18" x14ac:dyDescent="0.4">
      <c r="L215" s="24" t="s">
        <v>445</v>
      </c>
      <c r="M215" s="24">
        <f>COUNTIF($I$2:$I$282,"晶文社")</f>
        <v>1</v>
      </c>
      <c r="N215" s="24"/>
      <c r="O215" s="24"/>
      <c r="P215" s="24"/>
      <c r="Q215" s="24"/>
      <c r="R215" s="24"/>
    </row>
    <row r="216" spans="12:18" x14ac:dyDescent="0.4">
      <c r="L216" s="24" t="s">
        <v>458</v>
      </c>
      <c r="M216" s="24">
        <f>COUNTIF($I$2:$I$282,"新潮社")</f>
        <v>1</v>
      </c>
      <c r="N216" s="24"/>
      <c r="O216" s="24"/>
      <c r="P216" s="24"/>
      <c r="Q216" s="24"/>
      <c r="R216" s="24"/>
    </row>
    <row r="217" spans="12:18" x14ac:dyDescent="0.4">
      <c r="L217" s="24" t="s">
        <v>133</v>
      </c>
      <c r="M217" s="24">
        <f>COUNTIF($I$2:$I$282,"少年写真新聞社")</f>
        <v>1</v>
      </c>
      <c r="N217" s="24"/>
      <c r="O217" s="24"/>
      <c r="P217" s="24"/>
      <c r="Q217" s="24"/>
      <c r="R217" s="24"/>
    </row>
    <row r="218" spans="12:18" x14ac:dyDescent="0.4">
      <c r="L218" s="24" t="s">
        <v>19</v>
      </c>
      <c r="M218" s="24">
        <f>COUNTIF($I$2:$I$282,"新日本出版社")</f>
        <v>3</v>
      </c>
      <c r="N218" s="24"/>
      <c r="O218" s="24"/>
      <c r="P218" s="24"/>
      <c r="Q218" s="24"/>
      <c r="R218" s="24"/>
    </row>
    <row r="219" spans="12:18" x14ac:dyDescent="0.4">
      <c r="L219" s="24" t="s">
        <v>62</v>
      </c>
      <c r="M219" s="24">
        <f>COUNTIF($I$2:$I$282,"世界文化社")</f>
        <v>4</v>
      </c>
      <c r="N219" s="24"/>
      <c r="O219" s="24"/>
      <c r="P219" s="24"/>
      <c r="Q219" s="24"/>
      <c r="R219" s="24"/>
    </row>
    <row r="220" spans="12:18" x14ac:dyDescent="0.4">
      <c r="L220" s="24" t="s">
        <v>136</v>
      </c>
      <c r="M220" s="24">
        <f>COUNTIF($I$2:$I$282,"誠文堂新光社")</f>
        <v>4</v>
      </c>
      <c r="N220" s="24"/>
      <c r="O220" s="24"/>
      <c r="P220" s="24"/>
      <c r="Q220" s="24"/>
      <c r="R220" s="24"/>
    </row>
    <row r="221" spans="12:18" x14ac:dyDescent="0.4">
      <c r="L221" s="24" t="s">
        <v>12</v>
      </c>
      <c r="M221" s="24">
        <f>COUNTIF($I$2:$I$282,"創元社")</f>
        <v>4</v>
      </c>
      <c r="N221" s="24"/>
      <c r="O221" s="24"/>
      <c r="P221" s="24"/>
      <c r="Q221" s="24"/>
      <c r="R221" s="24"/>
    </row>
    <row r="222" spans="12:18" x14ac:dyDescent="0.4">
      <c r="L222" s="24" t="s">
        <v>557</v>
      </c>
      <c r="M222" s="24">
        <f>COUNTIF($I$2:$I$282,"草思社")</f>
        <v>3</v>
      </c>
      <c r="N222" s="24"/>
      <c r="O222" s="24"/>
      <c r="P222" s="24"/>
      <c r="Q222" s="24"/>
      <c r="R222" s="24"/>
    </row>
    <row r="223" spans="12:18" x14ac:dyDescent="0.4">
      <c r="L223" s="24" t="s">
        <v>330</v>
      </c>
      <c r="M223" s="24">
        <f>COUNTIF($I$2:$I$282,"大月書店")</f>
        <v>2</v>
      </c>
      <c r="N223" s="24"/>
      <c r="O223" s="24"/>
      <c r="P223" s="24"/>
      <c r="Q223" s="24"/>
      <c r="R223" s="24"/>
    </row>
    <row r="224" spans="12:18" x14ac:dyDescent="0.4">
      <c r="L224" s="24" t="s">
        <v>438</v>
      </c>
      <c r="M224" s="24">
        <f>COUNTIF($I$2:$I$282,"大和書房")</f>
        <v>3</v>
      </c>
      <c r="N224" s="24"/>
      <c r="O224" s="24"/>
      <c r="P224" s="24"/>
      <c r="Q224" s="24"/>
      <c r="R224" s="24"/>
    </row>
    <row r="225" spans="12:18" x14ac:dyDescent="0.4">
      <c r="L225" s="24" t="s">
        <v>1960</v>
      </c>
      <c r="M225" s="24">
        <f>COUNTIF($I$2:$I$282,"大日本絵画")</f>
        <v>0</v>
      </c>
      <c r="N225" s="24"/>
      <c r="O225" s="24"/>
      <c r="P225" s="24"/>
      <c r="Q225" s="24"/>
      <c r="R225" s="24"/>
    </row>
    <row r="226" spans="12:18" x14ac:dyDescent="0.4">
      <c r="L226" s="24" t="s">
        <v>1961</v>
      </c>
      <c r="M226" s="24">
        <f>COUNTIF($I$2:$I$282,"大日本図書")</f>
        <v>0</v>
      </c>
      <c r="N226" s="24"/>
      <c r="O226" s="24"/>
      <c r="P226" s="24"/>
      <c r="Q226" s="24"/>
      <c r="R226" s="24"/>
    </row>
    <row r="227" spans="12:18" x14ac:dyDescent="0.4">
      <c r="L227" s="24" t="s">
        <v>453</v>
      </c>
      <c r="M227" s="24">
        <f>COUNTIF($I$2:$I$282,"淡交社")</f>
        <v>3</v>
      </c>
      <c r="N227" s="24"/>
      <c r="O227" s="24"/>
      <c r="P227" s="24"/>
      <c r="Q227" s="24"/>
      <c r="R227" s="24"/>
    </row>
    <row r="228" spans="12:18" x14ac:dyDescent="0.4">
      <c r="L228" s="24" t="s">
        <v>341</v>
      </c>
      <c r="M228" s="24">
        <f>COUNTIF($I$2:$I$282,"筑摩書房")</f>
        <v>2</v>
      </c>
      <c r="N228" s="24"/>
      <c r="O228" s="24"/>
      <c r="P228" s="24"/>
      <c r="Q228" s="24"/>
      <c r="R228" s="24"/>
    </row>
    <row r="229" spans="12:18" x14ac:dyDescent="0.4">
      <c r="L229" s="24" t="s">
        <v>570</v>
      </c>
      <c r="M229" s="24">
        <f>COUNTIF($I$2:$I$282,"朝倉書店")</f>
        <v>1</v>
      </c>
      <c r="N229" s="24"/>
      <c r="O229" s="24"/>
      <c r="P229" s="24"/>
      <c r="Q229" s="24"/>
      <c r="R229" s="24"/>
    </row>
    <row r="230" spans="12:18" x14ac:dyDescent="0.4">
      <c r="L230" s="24" t="s">
        <v>236</v>
      </c>
      <c r="M230" s="24">
        <f>COUNTIF($I$2:$I$282,"朝日新聞出版")</f>
        <v>4</v>
      </c>
      <c r="N230" s="24"/>
      <c r="O230" s="24"/>
      <c r="P230" s="24"/>
      <c r="Q230" s="24"/>
      <c r="R230" s="24"/>
    </row>
    <row r="231" spans="12:18" x14ac:dyDescent="0.4">
      <c r="L231" s="24" t="s">
        <v>851</v>
      </c>
      <c r="M231" s="24">
        <f>COUNTIF($I$2:$I$282,"帝国書院")</f>
        <v>2</v>
      </c>
      <c r="N231" s="24"/>
      <c r="O231" s="24"/>
      <c r="P231" s="24"/>
      <c r="Q231" s="24"/>
      <c r="R231" s="24"/>
    </row>
    <row r="232" spans="12:18" x14ac:dyDescent="0.4">
      <c r="L232" s="24" t="s">
        <v>979</v>
      </c>
      <c r="M232" s="24">
        <f>COUNTIF($I$2:$I$282,"東海教育研究所")</f>
        <v>1</v>
      </c>
      <c r="N232" s="24"/>
      <c r="O232" s="24"/>
      <c r="P232" s="24"/>
      <c r="Q232" s="24"/>
      <c r="R232" s="24"/>
    </row>
    <row r="233" spans="12:18" x14ac:dyDescent="0.4">
      <c r="L233" s="24" t="s">
        <v>322</v>
      </c>
      <c r="M233" s="24">
        <f>COUNTIF($I$2:$I$282,"東京書籍")</f>
        <v>3</v>
      </c>
      <c r="N233" s="24"/>
      <c r="O233" s="24"/>
      <c r="P233" s="24"/>
      <c r="Q233" s="24"/>
      <c r="R233" s="24"/>
    </row>
    <row r="234" spans="12:18" x14ac:dyDescent="0.4">
      <c r="L234" s="24" t="s">
        <v>562</v>
      </c>
      <c r="M234" s="24">
        <f>COUNTIF($I$2:$I$282,"東京堂出版")</f>
        <v>1</v>
      </c>
      <c r="N234" s="24"/>
      <c r="O234" s="24"/>
      <c r="P234" s="24"/>
      <c r="Q234" s="24"/>
      <c r="R234" s="24"/>
    </row>
    <row r="235" spans="12:18" x14ac:dyDescent="0.4">
      <c r="L235" s="24" t="s">
        <v>68</v>
      </c>
      <c r="M235" s="24">
        <f>COUNTIF($I$2:$I$282,"童心社")</f>
        <v>2</v>
      </c>
      <c r="N235" s="24"/>
      <c r="O235" s="24"/>
      <c r="P235" s="24"/>
      <c r="Q235" s="24"/>
      <c r="R235" s="24"/>
    </row>
    <row r="236" spans="12:18" x14ac:dyDescent="0.4">
      <c r="L236" s="24" t="s">
        <v>44</v>
      </c>
      <c r="M236" s="24">
        <f>COUNTIF($I$2:$I$282,"徳間書店")</f>
        <v>1</v>
      </c>
      <c r="N236" s="24"/>
      <c r="O236" s="24"/>
      <c r="P236" s="24"/>
      <c r="Q236" s="24"/>
      <c r="R236" s="24"/>
    </row>
    <row r="237" spans="12:18" x14ac:dyDescent="0.4">
      <c r="L237" s="24" t="s">
        <v>318</v>
      </c>
      <c r="M237" s="24">
        <f>COUNTIF($I$2:$I$282,"日東書院本社")</f>
        <v>2</v>
      </c>
      <c r="N237" s="24"/>
      <c r="O237" s="24"/>
      <c r="P237" s="24"/>
      <c r="Q237" s="24"/>
      <c r="R237" s="24"/>
    </row>
    <row r="238" spans="12:18" x14ac:dyDescent="0.4">
      <c r="L238" s="24" t="s">
        <v>129</v>
      </c>
      <c r="M238" s="24">
        <f>COUNTIF($I$2:$I$282,"農山漁村文化協会")</f>
        <v>1</v>
      </c>
      <c r="N238" s="24"/>
      <c r="O238" s="24"/>
      <c r="P238" s="24"/>
      <c r="Q238" s="24"/>
      <c r="R238" s="24"/>
    </row>
    <row r="239" spans="12:18" x14ac:dyDescent="0.4">
      <c r="L239" s="24" t="s">
        <v>1962</v>
      </c>
      <c r="M239" s="24">
        <f>COUNTIF($I$2:$I$282,"白泉社")</f>
        <v>0</v>
      </c>
      <c r="N239" s="24"/>
      <c r="O239" s="24"/>
      <c r="P239" s="24"/>
      <c r="Q239" s="24"/>
      <c r="R239" s="24"/>
    </row>
    <row r="240" spans="12:18" x14ac:dyDescent="0.4">
      <c r="L240" s="24" t="s">
        <v>533</v>
      </c>
      <c r="M240" s="24">
        <f>COUNTIF($I$2:$I$282,"白水社")</f>
        <v>1</v>
      </c>
      <c r="N240" s="24"/>
      <c r="O240" s="24"/>
      <c r="P240" s="24"/>
      <c r="Q240" s="24"/>
      <c r="R240" s="24"/>
    </row>
    <row r="241" spans="12:18" x14ac:dyDescent="0.4">
      <c r="L241" s="24" t="s">
        <v>48</v>
      </c>
      <c r="M241" s="24">
        <f>COUNTIF($I$2:$I$282,"評論社")</f>
        <v>3</v>
      </c>
      <c r="N241" s="24"/>
      <c r="O241" s="24"/>
      <c r="P241" s="24"/>
      <c r="Q241" s="24"/>
      <c r="R241" s="24"/>
    </row>
    <row r="242" spans="12:18" x14ac:dyDescent="0.4">
      <c r="L242" s="24" t="s">
        <v>637</v>
      </c>
      <c r="M242" s="24">
        <f>COUNTIF($I$2:$I$282,"婦人之友社")</f>
        <v>2</v>
      </c>
      <c r="N242" s="24"/>
      <c r="O242" s="24"/>
      <c r="P242" s="24"/>
      <c r="Q242" s="24"/>
      <c r="R242" s="24"/>
    </row>
    <row r="243" spans="12:18" x14ac:dyDescent="0.4">
      <c r="L243" s="24" t="s">
        <v>107</v>
      </c>
      <c r="M243" s="24">
        <f>COUNTIF($I$2:$I$282,"冨山房")</f>
        <v>0</v>
      </c>
      <c r="N243" s="24"/>
      <c r="O243" s="24"/>
      <c r="P243" s="24"/>
      <c r="Q243" s="24"/>
      <c r="R243" s="24"/>
    </row>
    <row r="244" spans="12:18" x14ac:dyDescent="0.4">
      <c r="L244" s="24" t="s">
        <v>467</v>
      </c>
      <c r="M244" s="24">
        <f>COUNTIF($I$2:$I$282,"冨山房インターナショナル")</f>
        <v>2</v>
      </c>
      <c r="N244" s="24"/>
      <c r="O244" s="24"/>
      <c r="P244" s="24"/>
      <c r="Q244" s="24"/>
      <c r="R244" s="24"/>
    </row>
    <row r="245" spans="12:18" x14ac:dyDescent="0.4">
      <c r="L245" s="24" t="s">
        <v>16</v>
      </c>
      <c r="M245" s="24">
        <f>COUNTIF($I$2:$I$282,"福音館書店")</f>
        <v>1</v>
      </c>
      <c r="N245" s="24"/>
      <c r="O245" s="24"/>
      <c r="P245" s="24"/>
      <c r="Q245" s="24"/>
      <c r="R245" s="24"/>
    </row>
    <row r="246" spans="12:18" x14ac:dyDescent="0.4">
      <c r="L246" s="24" t="s">
        <v>132</v>
      </c>
      <c r="M246" s="24">
        <f>COUNTIF($I$2:$I$282,"文一総合出版")</f>
        <v>3</v>
      </c>
      <c r="N246" s="24"/>
      <c r="O246" s="24"/>
      <c r="P246" s="24"/>
      <c r="Q246" s="24"/>
      <c r="R246" s="24"/>
    </row>
    <row r="247" spans="12:18" x14ac:dyDescent="0.4">
      <c r="L247" s="24" t="s">
        <v>632</v>
      </c>
      <c r="M247" s="24">
        <f>COUNTIF($I$2:$I$282,"文藝春秋")</f>
        <v>0</v>
      </c>
      <c r="N247" s="24"/>
      <c r="O247" s="24"/>
      <c r="P247" s="24"/>
      <c r="Q247" s="24"/>
      <c r="R247" s="24"/>
    </row>
    <row r="248" spans="12:18" x14ac:dyDescent="0.4">
      <c r="L248" s="24" t="s">
        <v>138</v>
      </c>
      <c r="M248" s="24">
        <f>COUNTIF($I$2:$I$282,"文研出版")</f>
        <v>1</v>
      </c>
      <c r="N248" s="24"/>
      <c r="O248" s="24"/>
      <c r="P248" s="24"/>
      <c r="Q248" s="24"/>
      <c r="R248" s="24"/>
    </row>
    <row r="249" spans="12:18" x14ac:dyDescent="0.4">
      <c r="L249" s="24" t="s">
        <v>73</v>
      </c>
      <c r="M249" s="24">
        <f>COUNTIF($I$2:$I$282,"文溪堂")</f>
        <v>2</v>
      </c>
      <c r="N249" s="24"/>
      <c r="O249" s="24"/>
      <c r="P249" s="24"/>
      <c r="Q249" s="24"/>
      <c r="R249" s="24"/>
    </row>
    <row r="250" spans="12:18" x14ac:dyDescent="0.4">
      <c r="L250" s="24" t="s">
        <v>289</v>
      </c>
      <c r="M250" s="24">
        <f>COUNTIF($I$2:$I$282,"平凡社")</f>
        <v>3</v>
      </c>
      <c r="N250" s="24"/>
      <c r="O250" s="24"/>
      <c r="P250" s="24"/>
      <c r="Q250" s="24"/>
      <c r="R250" s="24"/>
    </row>
    <row r="251" spans="12:18" x14ac:dyDescent="0.4">
      <c r="L251" s="24" t="s">
        <v>1959</v>
      </c>
      <c r="M251" s="24">
        <f>COUNTIF($I$2:$I$282,"保育社")</f>
        <v>0</v>
      </c>
      <c r="N251" s="24"/>
      <c r="O251" s="24"/>
      <c r="P251" s="24"/>
      <c r="Q251" s="24"/>
      <c r="R251" s="24"/>
    </row>
    <row r="252" spans="12:18" x14ac:dyDescent="0.4">
      <c r="L252" s="24" t="s">
        <v>571</v>
      </c>
      <c r="M252" s="24">
        <f>COUNTIF($I$2:$I$282,"毎日新聞出版")</f>
        <v>1</v>
      </c>
      <c r="N252" s="24"/>
      <c r="O252" s="24"/>
      <c r="P252" s="24"/>
      <c r="Q252" s="24"/>
      <c r="R252" s="24"/>
    </row>
    <row r="253" spans="12:18" x14ac:dyDescent="0.4">
      <c r="L253" s="24" t="s">
        <v>41</v>
      </c>
      <c r="M253" s="24">
        <f>COUNTIF($I$2:$I$282,"理論社")</f>
        <v>3</v>
      </c>
      <c r="N253" s="24"/>
      <c r="O253" s="24"/>
      <c r="P253" s="24"/>
      <c r="Q253" s="24"/>
      <c r="R253" s="24"/>
    </row>
    <row r="254" spans="12:18" x14ac:dyDescent="0.4">
      <c r="L254" s="24" t="s">
        <v>231</v>
      </c>
      <c r="M254" s="24">
        <f>COUNTIF($I$2:$I$282,"鈴木出版")</f>
        <v>1</v>
      </c>
      <c r="N254" s="24"/>
      <c r="O254" s="24"/>
      <c r="P254" s="24"/>
      <c r="Q254" s="24"/>
      <c r="R254" s="24"/>
    </row>
    <row r="255" spans="12:18" x14ac:dyDescent="0.4">
      <c r="L255" s="24"/>
      <c r="M255" s="24"/>
      <c r="N255" s="24"/>
      <c r="O255" s="24"/>
      <c r="P255" s="24"/>
      <c r="Q255" s="24"/>
      <c r="R255" s="24"/>
    </row>
    <row r="256" spans="12:18" x14ac:dyDescent="0.4">
      <c r="L256" s="24" t="s">
        <v>1929</v>
      </c>
      <c r="M256" s="24">
        <f>SUM(M168:M255)</f>
        <v>163</v>
      </c>
      <c r="N256" s="24"/>
      <c r="O256" s="24"/>
      <c r="P256" s="24"/>
      <c r="Q256" s="24"/>
      <c r="R256" s="24"/>
    </row>
    <row r="257" spans="12:18" x14ac:dyDescent="0.4">
      <c r="L257" s="24"/>
      <c r="M257" s="24"/>
      <c r="N257" s="24"/>
      <c r="O257" s="24"/>
      <c r="P257" s="24"/>
      <c r="Q257" s="24"/>
      <c r="R257" s="24"/>
    </row>
    <row r="258" spans="12:18" x14ac:dyDescent="0.4">
      <c r="L258" s="24"/>
      <c r="M258" s="24"/>
      <c r="N258" s="24"/>
      <c r="O258" s="24"/>
      <c r="P258" s="24"/>
      <c r="Q258" s="24"/>
      <c r="R258" s="24"/>
    </row>
    <row r="259" spans="12:18" x14ac:dyDescent="0.4">
      <c r="L259" s="24"/>
      <c r="M259" s="24"/>
      <c r="N259" s="24"/>
      <c r="O259" s="24"/>
      <c r="P259" s="24"/>
      <c r="Q259" s="24"/>
      <c r="R259" s="24"/>
    </row>
  </sheetData>
  <sortState xmlns:xlrd2="http://schemas.microsoft.com/office/spreadsheetml/2017/richdata2" ref="A2:J164">
    <sortCondition ref="F2:F164"/>
  </sortState>
  <phoneticPr fontId="18"/>
  <printOptions horizontalCentered="1"/>
  <pageMargins left="0.23622047244094491" right="0.23622047244094491" top="0.55118110236220474" bottom="0.55118110236220474" header="0.31496062992125984" footer="0.31496062992125984"/>
  <pageSetup paperSize="8" orientation="landscape" r:id="rId1"/>
  <headerFooter>
    <oddHeader>&amp;L中学校&amp;C学校図書館基本図書更新参考リスト&amp;R2025年度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91345-C50C-42E1-AEEB-C9A44462594E}">
  <dimension ref="A1:R351"/>
  <sheetViews>
    <sheetView workbookViewId="0">
      <pane ySplit="1" topLeftCell="A2" activePane="bottomLeft" state="frozen"/>
      <selection pane="bottomLeft"/>
    </sheetView>
  </sheetViews>
  <sheetFormatPr defaultColWidth="16.625" defaultRowHeight="13.5" x14ac:dyDescent="0.4"/>
  <cols>
    <col min="1" max="1" width="16.625" style="2"/>
    <col min="2" max="3" width="40.625" style="2" customWidth="1"/>
    <col min="4" max="4" width="5.625" style="2" customWidth="1"/>
    <col min="5" max="5" width="7.625" style="2" customWidth="1"/>
    <col min="6" max="6" width="6.625" style="2" customWidth="1"/>
    <col min="7" max="7" width="15.625" style="2" customWidth="1"/>
    <col min="8" max="8" width="7.625" style="2" customWidth="1"/>
    <col min="9" max="9" width="12.625" style="2" customWidth="1"/>
    <col min="10" max="10" width="9" style="2" customWidth="1"/>
    <col min="11" max="11" width="0" style="2" hidden="1" customWidth="1"/>
    <col min="12" max="16384" width="16.625" style="2"/>
  </cols>
  <sheetData>
    <row r="1" spans="1:11" s="8" customFormat="1" x14ac:dyDescent="0.4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</row>
    <row r="2" spans="1:11" x14ac:dyDescent="0.4">
      <c r="A2" s="16"/>
      <c r="B2" s="16" t="s">
        <v>894</v>
      </c>
      <c r="C2" s="16" t="s">
        <v>893</v>
      </c>
      <c r="D2" s="16" t="s">
        <v>22</v>
      </c>
      <c r="E2" s="16" t="s">
        <v>128</v>
      </c>
      <c r="F2" s="17" t="s">
        <v>1373</v>
      </c>
      <c r="G2" s="16" t="s">
        <v>892</v>
      </c>
      <c r="H2" s="16">
        <v>2500</v>
      </c>
      <c r="I2" s="16" t="s">
        <v>644</v>
      </c>
      <c r="J2" s="16" t="s">
        <v>528</v>
      </c>
      <c r="K2" s="2" t="str">
        <f>LEFT(F2)</f>
        <v>0</v>
      </c>
    </row>
    <row r="3" spans="1:11" x14ac:dyDescent="0.4">
      <c r="A3" s="16"/>
      <c r="B3" s="16" t="s">
        <v>641</v>
      </c>
      <c r="C3" s="16" t="s">
        <v>642</v>
      </c>
      <c r="D3" s="16" t="s">
        <v>22</v>
      </c>
      <c r="E3" s="16" t="s">
        <v>432</v>
      </c>
      <c r="F3" s="17" t="s">
        <v>730</v>
      </c>
      <c r="G3" s="16" t="s">
        <v>643</v>
      </c>
      <c r="H3" s="16">
        <v>2200</v>
      </c>
      <c r="I3" s="16" t="s">
        <v>1922</v>
      </c>
      <c r="J3" s="16" t="s">
        <v>528</v>
      </c>
      <c r="K3" s="2" t="str">
        <f t="shared" ref="K3:K66" si="0">LEFT(F3)</f>
        <v>0</v>
      </c>
    </row>
    <row r="4" spans="1:11" x14ac:dyDescent="0.4">
      <c r="A4" s="16"/>
      <c r="B4" s="16" t="s">
        <v>1011</v>
      </c>
      <c r="C4" s="16" t="s">
        <v>1010</v>
      </c>
      <c r="D4" s="16" t="s">
        <v>220</v>
      </c>
      <c r="E4" s="16" t="s">
        <v>388</v>
      </c>
      <c r="F4" s="17" t="s">
        <v>1370</v>
      </c>
      <c r="G4" s="16" t="s">
        <v>1009</v>
      </c>
      <c r="H4" s="16">
        <v>1800</v>
      </c>
      <c r="I4" s="16" t="s">
        <v>278</v>
      </c>
      <c r="J4" s="16" t="s">
        <v>528</v>
      </c>
      <c r="K4" s="2" t="str">
        <f t="shared" si="0"/>
        <v>0</v>
      </c>
    </row>
    <row r="5" spans="1:11" x14ac:dyDescent="0.4">
      <c r="A5" s="16"/>
      <c r="B5" s="16" t="s">
        <v>1075</v>
      </c>
      <c r="C5" s="16" t="s">
        <v>1074</v>
      </c>
      <c r="D5" s="16" t="s">
        <v>35</v>
      </c>
      <c r="E5" s="16" t="s">
        <v>767</v>
      </c>
      <c r="F5" s="17" t="s">
        <v>1364</v>
      </c>
      <c r="G5" s="16" t="s">
        <v>1073</v>
      </c>
      <c r="H5" s="16">
        <v>2400</v>
      </c>
      <c r="I5" s="16" t="s">
        <v>571</v>
      </c>
      <c r="J5" s="16" t="s">
        <v>528</v>
      </c>
      <c r="K5" s="2" t="str">
        <f t="shared" si="0"/>
        <v>0</v>
      </c>
    </row>
    <row r="6" spans="1:11" x14ac:dyDescent="0.4">
      <c r="A6" s="16"/>
      <c r="B6" s="16" t="s">
        <v>1848</v>
      </c>
      <c r="C6" s="16" t="s">
        <v>1849</v>
      </c>
      <c r="D6" s="16" t="s">
        <v>18</v>
      </c>
      <c r="E6" s="16" t="s">
        <v>1268</v>
      </c>
      <c r="F6" s="17">
        <v>19.53</v>
      </c>
      <c r="G6" s="16" t="s">
        <v>1850</v>
      </c>
      <c r="H6" s="18">
        <v>1100</v>
      </c>
      <c r="I6" s="16" t="s">
        <v>16</v>
      </c>
      <c r="J6" s="16" t="s">
        <v>528</v>
      </c>
      <c r="K6" s="2" t="str">
        <f t="shared" si="0"/>
        <v>1</v>
      </c>
    </row>
    <row r="7" spans="1:11" x14ac:dyDescent="0.4">
      <c r="A7" s="16"/>
      <c r="B7" s="16" t="s">
        <v>1072</v>
      </c>
      <c r="C7" s="16" t="s">
        <v>1071</v>
      </c>
      <c r="D7" s="16" t="s">
        <v>220</v>
      </c>
      <c r="E7" s="16" t="s">
        <v>83</v>
      </c>
      <c r="F7" s="17" t="s">
        <v>1369</v>
      </c>
      <c r="G7" s="16" t="s">
        <v>1070</v>
      </c>
      <c r="H7" s="16">
        <v>1500</v>
      </c>
      <c r="I7" s="16" t="s">
        <v>216</v>
      </c>
      <c r="J7" s="16" t="s">
        <v>528</v>
      </c>
      <c r="K7" s="2" t="str">
        <f t="shared" si="0"/>
        <v>0</v>
      </c>
    </row>
    <row r="8" spans="1:11" x14ac:dyDescent="0.4">
      <c r="A8" s="16"/>
      <c r="B8" s="16" t="s">
        <v>891</v>
      </c>
      <c r="C8" s="16" t="s">
        <v>890</v>
      </c>
      <c r="D8" s="16" t="s">
        <v>220</v>
      </c>
      <c r="E8" s="16" t="s">
        <v>414</v>
      </c>
      <c r="F8" s="17" t="s">
        <v>1371</v>
      </c>
      <c r="G8" s="16" t="s">
        <v>889</v>
      </c>
      <c r="H8" s="16">
        <v>1300</v>
      </c>
      <c r="I8" s="16" t="s">
        <v>171</v>
      </c>
      <c r="J8" s="16" t="s">
        <v>528</v>
      </c>
      <c r="K8" s="2" t="str">
        <f t="shared" si="0"/>
        <v>0</v>
      </c>
    </row>
    <row r="9" spans="1:11" x14ac:dyDescent="0.4">
      <c r="A9" s="16"/>
      <c r="B9" s="16" t="s">
        <v>529</v>
      </c>
      <c r="C9" s="16" t="s">
        <v>530</v>
      </c>
      <c r="D9" s="16" t="s">
        <v>220</v>
      </c>
      <c r="E9" s="16" t="s">
        <v>531</v>
      </c>
      <c r="F9" s="17" t="s">
        <v>731</v>
      </c>
      <c r="G9" s="16" t="s">
        <v>532</v>
      </c>
      <c r="H9" s="16">
        <v>2000</v>
      </c>
      <c r="I9" s="16" t="s">
        <v>533</v>
      </c>
      <c r="J9" s="16" t="s">
        <v>528</v>
      </c>
      <c r="K9" s="2" t="str">
        <f t="shared" si="0"/>
        <v>0</v>
      </c>
    </row>
    <row r="10" spans="1:11" x14ac:dyDescent="0.4">
      <c r="A10" s="16"/>
      <c r="B10" s="16" t="s">
        <v>958</v>
      </c>
      <c r="C10" s="16" t="s">
        <v>957</v>
      </c>
      <c r="D10" s="16" t="s">
        <v>342</v>
      </c>
      <c r="E10" s="16" t="s">
        <v>654</v>
      </c>
      <c r="F10" s="17" t="s">
        <v>731</v>
      </c>
      <c r="G10" s="16" t="s">
        <v>956</v>
      </c>
      <c r="H10" s="16">
        <v>1200</v>
      </c>
      <c r="I10" s="16" t="s">
        <v>289</v>
      </c>
      <c r="J10" s="16" t="s">
        <v>528</v>
      </c>
      <c r="K10" s="2" t="str">
        <f t="shared" si="0"/>
        <v>0</v>
      </c>
    </row>
    <row r="11" spans="1:11" x14ac:dyDescent="0.4">
      <c r="A11" s="16"/>
      <c r="B11" s="16" t="s">
        <v>1069</v>
      </c>
      <c r="C11" s="16" t="s">
        <v>1068</v>
      </c>
      <c r="D11" s="16" t="s">
        <v>31</v>
      </c>
      <c r="E11" s="16" t="s">
        <v>558</v>
      </c>
      <c r="F11" s="17" t="s">
        <v>1367</v>
      </c>
      <c r="G11" s="16" t="s">
        <v>1067</v>
      </c>
      <c r="H11" s="16">
        <v>1100</v>
      </c>
      <c r="I11" s="16" t="s">
        <v>84</v>
      </c>
      <c r="J11" s="16" t="s">
        <v>528</v>
      </c>
      <c r="K11" s="2" t="str">
        <f t="shared" si="0"/>
        <v>0</v>
      </c>
    </row>
    <row r="12" spans="1:11" x14ac:dyDescent="0.4">
      <c r="A12" s="16"/>
      <c r="B12" s="16" t="s">
        <v>645</v>
      </c>
      <c r="C12" s="16" t="s">
        <v>646</v>
      </c>
      <c r="D12" s="16" t="s">
        <v>18</v>
      </c>
      <c r="E12" s="16" t="s">
        <v>647</v>
      </c>
      <c r="F12" s="17" t="s">
        <v>732</v>
      </c>
      <c r="G12" s="16" t="s">
        <v>648</v>
      </c>
      <c r="H12" s="16">
        <v>3400</v>
      </c>
      <c r="I12" s="16" t="s">
        <v>570</v>
      </c>
      <c r="J12" s="16" t="s">
        <v>528</v>
      </c>
      <c r="K12" s="2" t="str">
        <f t="shared" si="0"/>
        <v>0</v>
      </c>
    </row>
    <row r="13" spans="1:11" x14ac:dyDescent="0.4">
      <c r="A13" s="16"/>
      <c r="B13" s="16" t="s">
        <v>1008</v>
      </c>
      <c r="C13" s="16" t="s">
        <v>1007</v>
      </c>
      <c r="D13" s="16" t="s">
        <v>342</v>
      </c>
      <c r="E13" s="16" t="s">
        <v>1006</v>
      </c>
      <c r="F13" s="17" t="s">
        <v>1372</v>
      </c>
      <c r="G13" s="16" t="s">
        <v>1005</v>
      </c>
      <c r="H13" s="16">
        <v>950</v>
      </c>
      <c r="I13" s="16" t="s">
        <v>236</v>
      </c>
      <c r="J13" s="16" t="s">
        <v>528</v>
      </c>
      <c r="K13" s="2" t="str">
        <f t="shared" si="0"/>
        <v>0</v>
      </c>
    </row>
    <row r="14" spans="1:11" x14ac:dyDescent="0.4">
      <c r="A14" s="16"/>
      <c r="B14" s="16" t="s">
        <v>534</v>
      </c>
      <c r="C14" s="16" t="s">
        <v>535</v>
      </c>
      <c r="D14" s="16" t="s">
        <v>220</v>
      </c>
      <c r="E14" s="16" t="s">
        <v>217</v>
      </c>
      <c r="F14" s="17">
        <v>104</v>
      </c>
      <c r="G14" s="16" t="s">
        <v>536</v>
      </c>
      <c r="H14" s="16">
        <v>2000</v>
      </c>
      <c r="I14" s="16" t="s">
        <v>477</v>
      </c>
      <c r="J14" s="16" t="s">
        <v>528</v>
      </c>
      <c r="K14" s="2" t="str">
        <f t="shared" si="0"/>
        <v>1</v>
      </c>
    </row>
    <row r="15" spans="1:11" x14ac:dyDescent="0.4">
      <c r="A15" s="16"/>
      <c r="B15" s="16" t="s">
        <v>887</v>
      </c>
      <c r="C15" s="16" t="s">
        <v>886</v>
      </c>
      <c r="D15" s="16" t="s">
        <v>18</v>
      </c>
      <c r="E15" s="16" t="s">
        <v>253</v>
      </c>
      <c r="F15" s="17">
        <v>104</v>
      </c>
      <c r="G15" s="16" t="s">
        <v>885</v>
      </c>
      <c r="H15" s="16">
        <v>2400</v>
      </c>
      <c r="I15" s="16" t="s">
        <v>354</v>
      </c>
      <c r="J15" s="16" t="s">
        <v>528</v>
      </c>
      <c r="K15" s="2" t="str">
        <f t="shared" si="0"/>
        <v>1</v>
      </c>
    </row>
    <row r="16" spans="1:11" x14ac:dyDescent="0.4">
      <c r="A16" s="16"/>
      <c r="B16" s="16" t="s">
        <v>955</v>
      </c>
      <c r="C16" s="16" t="s">
        <v>954</v>
      </c>
      <c r="D16" s="16" t="s">
        <v>342</v>
      </c>
      <c r="E16" s="16" t="s">
        <v>396</v>
      </c>
      <c r="F16" s="17">
        <v>116</v>
      </c>
      <c r="G16" s="16" t="s">
        <v>953</v>
      </c>
      <c r="H16" s="16">
        <v>900</v>
      </c>
      <c r="I16" s="16" t="s">
        <v>236</v>
      </c>
      <c r="J16" s="16" t="s">
        <v>528</v>
      </c>
      <c r="K16" s="2" t="str">
        <f t="shared" si="0"/>
        <v>1</v>
      </c>
    </row>
    <row r="17" spans="1:11" x14ac:dyDescent="0.4">
      <c r="A17" s="16"/>
      <c r="B17" s="16" t="s">
        <v>1004</v>
      </c>
      <c r="C17" s="16" t="s">
        <v>1003</v>
      </c>
      <c r="D17" s="16" t="s">
        <v>18</v>
      </c>
      <c r="E17" s="16" t="s">
        <v>478</v>
      </c>
      <c r="F17" s="17">
        <v>130</v>
      </c>
      <c r="G17" s="16" t="s">
        <v>1002</v>
      </c>
      <c r="H17" s="16">
        <v>1700</v>
      </c>
      <c r="I17" s="16" t="s">
        <v>556</v>
      </c>
      <c r="J17" s="16" t="s">
        <v>528</v>
      </c>
      <c r="K17" s="2" t="str">
        <f t="shared" si="0"/>
        <v>1</v>
      </c>
    </row>
    <row r="18" spans="1:11" x14ac:dyDescent="0.4">
      <c r="A18" s="16"/>
      <c r="B18" s="16" t="s">
        <v>1817</v>
      </c>
      <c r="C18" s="16" t="s">
        <v>1818</v>
      </c>
      <c r="D18" s="16" t="s">
        <v>220</v>
      </c>
      <c r="E18" s="16" t="s">
        <v>60</v>
      </c>
      <c r="F18" s="17">
        <v>134.19999999999999</v>
      </c>
      <c r="G18" s="16" t="s">
        <v>1819</v>
      </c>
      <c r="H18" s="18">
        <v>1800</v>
      </c>
      <c r="I18" s="16" t="s">
        <v>445</v>
      </c>
      <c r="J18" s="16" t="s">
        <v>528</v>
      </c>
      <c r="K18" s="2" t="str">
        <f t="shared" si="0"/>
        <v>1</v>
      </c>
    </row>
    <row r="19" spans="1:11" x14ac:dyDescent="0.4">
      <c r="A19" s="16"/>
      <c r="B19" s="16" t="s">
        <v>1066</v>
      </c>
      <c r="C19" s="16" t="s">
        <v>1065</v>
      </c>
      <c r="D19" s="16" t="s">
        <v>342</v>
      </c>
      <c r="E19" s="16" t="s">
        <v>1064</v>
      </c>
      <c r="F19" s="17">
        <v>134.94999999999999</v>
      </c>
      <c r="G19" s="16" t="s">
        <v>1063</v>
      </c>
      <c r="H19" s="16">
        <v>940</v>
      </c>
      <c r="I19" s="16" t="s">
        <v>341</v>
      </c>
      <c r="J19" s="16" t="s">
        <v>528</v>
      </c>
      <c r="K19" s="2" t="str">
        <f t="shared" si="0"/>
        <v>1</v>
      </c>
    </row>
    <row r="20" spans="1:11" x14ac:dyDescent="0.4">
      <c r="A20" s="16"/>
      <c r="B20" s="16" t="s">
        <v>1681</v>
      </c>
      <c r="C20" s="16" t="s">
        <v>1682</v>
      </c>
      <c r="D20" s="16" t="s">
        <v>72</v>
      </c>
      <c r="E20" s="16" t="s">
        <v>994</v>
      </c>
      <c r="F20" s="17">
        <v>140.38</v>
      </c>
      <c r="G20" s="16" t="s">
        <v>1683</v>
      </c>
      <c r="H20" s="18">
        <v>4800</v>
      </c>
      <c r="I20" s="16" t="s">
        <v>518</v>
      </c>
      <c r="J20" s="16" t="s">
        <v>528</v>
      </c>
      <c r="K20" s="2" t="str">
        <f t="shared" si="0"/>
        <v>1</v>
      </c>
    </row>
    <row r="21" spans="1:11" x14ac:dyDescent="0.4">
      <c r="A21" s="16"/>
      <c r="B21" s="16" t="s">
        <v>1654</v>
      </c>
      <c r="C21" s="16" t="s">
        <v>1655</v>
      </c>
      <c r="D21" s="16" t="s">
        <v>220</v>
      </c>
      <c r="E21" s="16" t="s">
        <v>161</v>
      </c>
      <c r="F21" s="17">
        <v>141.19999999999999</v>
      </c>
      <c r="G21" s="16" t="s">
        <v>1656</v>
      </c>
      <c r="H21" s="18">
        <v>1800</v>
      </c>
      <c r="I21" s="16" t="s">
        <v>322</v>
      </c>
      <c r="J21" s="16" t="s">
        <v>528</v>
      </c>
      <c r="K21" s="2" t="str">
        <f t="shared" si="0"/>
        <v>1</v>
      </c>
    </row>
    <row r="22" spans="1:11" x14ac:dyDescent="0.4">
      <c r="A22" s="16"/>
      <c r="B22" s="16" t="s">
        <v>1001</v>
      </c>
      <c r="C22" s="16" t="s">
        <v>1000</v>
      </c>
      <c r="D22" s="16" t="s">
        <v>18</v>
      </c>
      <c r="E22" s="16" t="s">
        <v>219</v>
      </c>
      <c r="F22" s="17">
        <v>141.5</v>
      </c>
      <c r="G22" s="16" t="s">
        <v>999</v>
      </c>
      <c r="H22" s="16">
        <v>1600</v>
      </c>
      <c r="I22" s="16" t="s">
        <v>438</v>
      </c>
      <c r="J22" s="16" t="s">
        <v>528</v>
      </c>
      <c r="K22" s="2" t="str">
        <f t="shared" si="0"/>
        <v>1</v>
      </c>
    </row>
    <row r="23" spans="1:11" x14ac:dyDescent="0.4">
      <c r="A23" s="16"/>
      <c r="B23" s="16" t="s">
        <v>343</v>
      </c>
      <c r="C23" s="16" t="s">
        <v>344</v>
      </c>
      <c r="D23" s="16" t="s">
        <v>220</v>
      </c>
      <c r="E23" s="16" t="s">
        <v>345</v>
      </c>
      <c r="F23" s="17">
        <v>141.6</v>
      </c>
      <c r="G23" s="16" t="s">
        <v>346</v>
      </c>
      <c r="H23" s="16">
        <v>1600</v>
      </c>
      <c r="I23" s="16" t="s">
        <v>45</v>
      </c>
      <c r="J23" s="16" t="s">
        <v>528</v>
      </c>
      <c r="K23" s="2" t="str">
        <f t="shared" si="0"/>
        <v>1</v>
      </c>
    </row>
    <row r="24" spans="1:11" x14ac:dyDescent="0.4">
      <c r="A24" s="16" t="s">
        <v>1623</v>
      </c>
      <c r="B24" s="16" t="s">
        <v>1624</v>
      </c>
      <c r="C24" s="16" t="s">
        <v>1625</v>
      </c>
      <c r="D24" s="16" t="s">
        <v>342</v>
      </c>
      <c r="E24" s="16" t="s">
        <v>259</v>
      </c>
      <c r="F24" s="17">
        <v>143.30000000000001</v>
      </c>
      <c r="G24" s="16" t="s">
        <v>1626</v>
      </c>
      <c r="H24" s="18">
        <v>1500</v>
      </c>
      <c r="I24" s="16" t="s">
        <v>136</v>
      </c>
      <c r="J24" s="16" t="s">
        <v>528</v>
      </c>
      <c r="K24" s="2" t="str">
        <f t="shared" si="0"/>
        <v>1</v>
      </c>
    </row>
    <row r="25" spans="1:11" x14ac:dyDescent="0.4">
      <c r="A25" s="16"/>
      <c r="B25" s="16" t="s">
        <v>884</v>
      </c>
      <c r="C25" s="16" t="s">
        <v>883</v>
      </c>
      <c r="D25" s="16" t="s">
        <v>220</v>
      </c>
      <c r="E25" s="16" t="s">
        <v>882</v>
      </c>
      <c r="F25" s="17">
        <v>150</v>
      </c>
      <c r="G25" s="16" t="s">
        <v>881</v>
      </c>
      <c r="H25" s="16">
        <v>3200</v>
      </c>
      <c r="I25" s="16" t="s">
        <v>445</v>
      </c>
      <c r="J25" s="16" t="s">
        <v>528</v>
      </c>
      <c r="K25" s="2" t="str">
        <f t="shared" si="0"/>
        <v>1</v>
      </c>
    </row>
    <row r="26" spans="1:11" x14ac:dyDescent="0.4">
      <c r="A26" s="16"/>
      <c r="B26" s="16" t="s">
        <v>601</v>
      </c>
      <c r="C26" s="16" t="s">
        <v>602</v>
      </c>
      <c r="D26" s="16" t="s">
        <v>220</v>
      </c>
      <c r="E26" s="16" t="s">
        <v>603</v>
      </c>
      <c r="F26" s="17">
        <v>159</v>
      </c>
      <c r="G26" s="16" t="s">
        <v>604</v>
      </c>
      <c r="H26" s="16">
        <v>1700</v>
      </c>
      <c r="I26" s="16" t="s">
        <v>410</v>
      </c>
      <c r="J26" s="16" t="s">
        <v>528</v>
      </c>
      <c r="K26" s="2" t="str">
        <f t="shared" si="0"/>
        <v>1</v>
      </c>
    </row>
    <row r="27" spans="1:11" x14ac:dyDescent="0.4">
      <c r="A27" s="16"/>
      <c r="B27" s="16" t="s">
        <v>880</v>
      </c>
      <c r="C27" s="16" t="s">
        <v>879</v>
      </c>
      <c r="D27" s="16" t="s">
        <v>220</v>
      </c>
      <c r="E27" s="16" t="s">
        <v>565</v>
      </c>
      <c r="F27" s="17">
        <v>159.4</v>
      </c>
      <c r="G27" s="16" t="s">
        <v>878</v>
      </c>
      <c r="H27" s="16">
        <v>1800</v>
      </c>
      <c r="I27" s="16" t="s">
        <v>359</v>
      </c>
      <c r="J27" s="16" t="s">
        <v>528</v>
      </c>
      <c r="K27" s="2" t="str">
        <f t="shared" si="0"/>
        <v>1</v>
      </c>
    </row>
    <row r="28" spans="1:11" x14ac:dyDescent="0.4">
      <c r="A28" s="16"/>
      <c r="B28" s="16" t="s">
        <v>649</v>
      </c>
      <c r="C28" s="16" t="s">
        <v>650</v>
      </c>
      <c r="D28" s="16" t="s">
        <v>18</v>
      </c>
      <c r="E28" s="16" t="s">
        <v>651</v>
      </c>
      <c r="F28" s="17">
        <v>159.69999999999999</v>
      </c>
      <c r="G28" s="16" t="s">
        <v>652</v>
      </c>
      <c r="H28" s="16">
        <v>1700</v>
      </c>
      <c r="I28" s="16" t="s">
        <v>216</v>
      </c>
      <c r="J28" s="16" t="s">
        <v>528</v>
      </c>
      <c r="K28" s="2" t="str">
        <f t="shared" si="0"/>
        <v>1</v>
      </c>
    </row>
    <row r="29" spans="1:11" x14ac:dyDescent="0.4">
      <c r="A29" s="16"/>
      <c r="B29" s="16" t="s">
        <v>401</v>
      </c>
      <c r="C29" s="16" t="s">
        <v>402</v>
      </c>
      <c r="D29" s="16" t="s">
        <v>220</v>
      </c>
      <c r="E29" s="16" t="s">
        <v>163</v>
      </c>
      <c r="F29" s="17">
        <v>159.69999999999999</v>
      </c>
      <c r="G29" s="16" t="s">
        <v>403</v>
      </c>
      <c r="H29" s="16">
        <v>1300</v>
      </c>
      <c r="I29" s="16" t="s">
        <v>34</v>
      </c>
      <c r="J29" s="16" t="s">
        <v>528</v>
      </c>
      <c r="K29" s="2" t="str">
        <f t="shared" si="0"/>
        <v>1</v>
      </c>
    </row>
    <row r="30" spans="1:11" x14ac:dyDescent="0.4">
      <c r="A30" s="16"/>
      <c r="B30" s="16" t="s">
        <v>537</v>
      </c>
      <c r="C30" s="16" t="s">
        <v>538</v>
      </c>
      <c r="D30" s="16" t="s">
        <v>31</v>
      </c>
      <c r="E30" s="16" t="s">
        <v>539</v>
      </c>
      <c r="F30" s="17">
        <v>159.69999999999999</v>
      </c>
      <c r="G30" s="16" t="s">
        <v>540</v>
      </c>
      <c r="H30" s="16">
        <v>1500</v>
      </c>
      <c r="I30" s="16" t="s">
        <v>68</v>
      </c>
      <c r="J30" s="16" t="s">
        <v>528</v>
      </c>
      <c r="K30" s="2" t="str">
        <f t="shared" si="0"/>
        <v>1</v>
      </c>
    </row>
    <row r="31" spans="1:11" x14ac:dyDescent="0.4">
      <c r="A31" s="16"/>
      <c r="B31" s="16" t="s">
        <v>1062</v>
      </c>
      <c r="C31" s="16" t="s">
        <v>1061</v>
      </c>
      <c r="D31" s="16" t="s">
        <v>18</v>
      </c>
      <c r="E31" s="16" t="s">
        <v>83</v>
      </c>
      <c r="F31" s="17">
        <v>162.1</v>
      </c>
      <c r="G31" s="16" t="s">
        <v>1060</v>
      </c>
      <c r="H31" s="16">
        <v>1800</v>
      </c>
      <c r="I31" s="16" t="s">
        <v>62</v>
      </c>
      <c r="J31" s="16" t="s">
        <v>528</v>
      </c>
      <c r="K31" s="2" t="str">
        <f t="shared" si="0"/>
        <v>1</v>
      </c>
    </row>
    <row r="32" spans="1:11" x14ac:dyDescent="0.4">
      <c r="A32" s="16"/>
      <c r="B32" s="16" t="s">
        <v>877</v>
      </c>
      <c r="C32" s="16" t="s">
        <v>876</v>
      </c>
      <c r="D32" s="16" t="s">
        <v>220</v>
      </c>
      <c r="E32" s="16" t="s">
        <v>875</v>
      </c>
      <c r="F32" s="17">
        <v>188.84</v>
      </c>
      <c r="G32" s="16" t="s">
        <v>874</v>
      </c>
      <c r="H32" s="16">
        <v>1600</v>
      </c>
      <c r="I32" s="16" t="s">
        <v>37</v>
      </c>
      <c r="J32" s="16" t="s">
        <v>528</v>
      </c>
      <c r="K32" s="2" t="str">
        <f t="shared" si="0"/>
        <v>1</v>
      </c>
    </row>
    <row r="33" spans="1:11" x14ac:dyDescent="0.4">
      <c r="A33" s="16"/>
      <c r="B33" s="16" t="s">
        <v>873</v>
      </c>
      <c r="C33" s="16" t="s">
        <v>872</v>
      </c>
      <c r="D33" s="16" t="s">
        <v>220</v>
      </c>
      <c r="E33" s="16" t="s">
        <v>246</v>
      </c>
      <c r="F33" s="17">
        <v>193.35</v>
      </c>
      <c r="G33" s="16" t="s">
        <v>871</v>
      </c>
      <c r="H33" s="16">
        <v>2000</v>
      </c>
      <c r="I33" s="16" t="s">
        <v>557</v>
      </c>
      <c r="J33" s="16" t="s">
        <v>528</v>
      </c>
      <c r="K33" s="2" t="str">
        <f t="shared" si="0"/>
        <v>1</v>
      </c>
    </row>
    <row r="34" spans="1:11" x14ac:dyDescent="0.4">
      <c r="A34" s="16"/>
      <c r="B34" s="16" t="s">
        <v>998</v>
      </c>
      <c r="C34" s="16" t="s">
        <v>110</v>
      </c>
      <c r="D34" s="16" t="s">
        <v>220</v>
      </c>
      <c r="E34" s="16" t="s">
        <v>374</v>
      </c>
      <c r="F34" s="17">
        <v>196.1</v>
      </c>
      <c r="G34" s="16" t="s">
        <v>997</v>
      </c>
      <c r="H34" s="16">
        <v>1300</v>
      </c>
      <c r="I34" s="16" t="s">
        <v>113</v>
      </c>
      <c r="J34" s="16" t="s">
        <v>528</v>
      </c>
      <c r="K34" s="2" t="str">
        <f t="shared" si="0"/>
        <v>1</v>
      </c>
    </row>
    <row r="35" spans="1:11" x14ac:dyDescent="0.4">
      <c r="A35" s="16"/>
      <c r="B35" s="16" t="s">
        <v>870</v>
      </c>
      <c r="C35" s="16" t="s">
        <v>869</v>
      </c>
      <c r="D35" s="16" t="s">
        <v>220</v>
      </c>
      <c r="E35" s="16" t="s">
        <v>600</v>
      </c>
      <c r="F35" s="17">
        <v>202.5</v>
      </c>
      <c r="G35" s="16" t="s">
        <v>868</v>
      </c>
      <c r="H35" s="16">
        <v>1600</v>
      </c>
      <c r="I35" s="16" t="s">
        <v>39</v>
      </c>
      <c r="J35" s="16" t="s">
        <v>528</v>
      </c>
      <c r="K35" s="2" t="str">
        <f t="shared" si="0"/>
        <v>2</v>
      </c>
    </row>
    <row r="36" spans="1:11" x14ac:dyDescent="0.4">
      <c r="A36" s="16"/>
      <c r="B36" s="16" t="s">
        <v>541</v>
      </c>
      <c r="C36" s="16" t="s">
        <v>542</v>
      </c>
      <c r="D36" s="16" t="s">
        <v>220</v>
      </c>
      <c r="E36" s="16" t="s">
        <v>543</v>
      </c>
      <c r="F36" s="17">
        <v>210.04</v>
      </c>
      <c r="G36" s="16" t="s">
        <v>544</v>
      </c>
      <c r="H36" s="16">
        <v>1800</v>
      </c>
      <c r="I36" s="16" t="s">
        <v>1923</v>
      </c>
      <c r="J36" s="16" t="s">
        <v>528</v>
      </c>
      <c r="K36" s="2" t="str">
        <f t="shared" si="0"/>
        <v>2</v>
      </c>
    </row>
    <row r="37" spans="1:11" x14ac:dyDescent="0.4">
      <c r="A37" s="16"/>
      <c r="B37" s="16" t="s">
        <v>1820</v>
      </c>
      <c r="C37" s="16" t="s">
        <v>1821</v>
      </c>
      <c r="D37" s="16" t="s">
        <v>220</v>
      </c>
      <c r="E37" s="16" t="s">
        <v>605</v>
      </c>
      <c r="F37" s="17">
        <v>210.7</v>
      </c>
      <c r="G37" s="16" t="s">
        <v>1822</v>
      </c>
      <c r="H37" s="18">
        <v>2000</v>
      </c>
      <c r="I37" s="16" t="s">
        <v>476</v>
      </c>
      <c r="J37" s="16" t="s">
        <v>528</v>
      </c>
      <c r="K37" s="2" t="str">
        <f t="shared" si="0"/>
        <v>2</v>
      </c>
    </row>
    <row r="38" spans="1:11" x14ac:dyDescent="0.4">
      <c r="A38" s="16"/>
      <c r="B38" s="16" t="s">
        <v>1851</v>
      </c>
      <c r="C38" s="16" t="s">
        <v>1852</v>
      </c>
      <c r="D38" s="16" t="s">
        <v>220</v>
      </c>
      <c r="E38" s="16" t="s">
        <v>388</v>
      </c>
      <c r="F38" s="17">
        <v>210.7</v>
      </c>
      <c r="G38" s="16" t="s">
        <v>1853</v>
      </c>
      <c r="H38" s="18">
        <v>1600</v>
      </c>
      <c r="I38" s="16" t="s">
        <v>28</v>
      </c>
      <c r="J38" s="16" t="s">
        <v>528</v>
      </c>
      <c r="K38" s="2" t="str">
        <f t="shared" si="0"/>
        <v>2</v>
      </c>
    </row>
    <row r="39" spans="1:11" x14ac:dyDescent="0.4">
      <c r="A39" s="16"/>
      <c r="B39" s="16" t="s">
        <v>1059</v>
      </c>
      <c r="C39" s="16" t="s">
        <v>1058</v>
      </c>
      <c r="D39" s="16" t="s">
        <v>220</v>
      </c>
      <c r="E39" s="16" t="s">
        <v>246</v>
      </c>
      <c r="F39" s="17">
        <v>227.9</v>
      </c>
      <c r="G39" s="16" t="s">
        <v>1057</v>
      </c>
      <c r="H39" s="16">
        <v>1900</v>
      </c>
      <c r="I39" s="16" t="s">
        <v>289</v>
      </c>
      <c r="J39" s="16" t="s">
        <v>528</v>
      </c>
      <c r="K39" s="2" t="str">
        <f t="shared" si="0"/>
        <v>2</v>
      </c>
    </row>
    <row r="40" spans="1:11" x14ac:dyDescent="0.4">
      <c r="A40" s="16"/>
      <c r="B40" s="16" t="s">
        <v>996</v>
      </c>
      <c r="C40" s="16" t="s">
        <v>995</v>
      </c>
      <c r="D40" s="16" t="s">
        <v>342</v>
      </c>
      <c r="E40" s="16" t="s">
        <v>994</v>
      </c>
      <c r="F40" s="17">
        <v>234.04</v>
      </c>
      <c r="G40" s="16" t="s">
        <v>993</v>
      </c>
      <c r="H40" s="16">
        <v>1450</v>
      </c>
      <c r="I40" s="16" t="s">
        <v>172</v>
      </c>
      <c r="J40" s="16" t="s">
        <v>528</v>
      </c>
      <c r="K40" s="2" t="str">
        <f t="shared" si="0"/>
        <v>2</v>
      </c>
    </row>
    <row r="41" spans="1:11" x14ac:dyDescent="0.4">
      <c r="A41" s="16"/>
      <c r="B41" s="16" t="s">
        <v>1056</v>
      </c>
      <c r="C41" s="16" t="s">
        <v>1055</v>
      </c>
      <c r="D41" s="16" t="s">
        <v>220</v>
      </c>
      <c r="E41" s="16" t="s">
        <v>1054</v>
      </c>
      <c r="F41" s="17">
        <v>234.07499999999999</v>
      </c>
      <c r="G41" s="16" t="s">
        <v>1053</v>
      </c>
      <c r="H41" s="16">
        <v>2400</v>
      </c>
      <c r="I41" s="16" t="s">
        <v>533</v>
      </c>
      <c r="J41" s="16" t="s">
        <v>528</v>
      </c>
      <c r="K41" s="2" t="str">
        <f t="shared" si="0"/>
        <v>2</v>
      </c>
    </row>
    <row r="42" spans="1:11" x14ac:dyDescent="0.4">
      <c r="A42" s="16"/>
      <c r="B42" s="16" t="s">
        <v>606</v>
      </c>
      <c r="C42" s="16" t="s">
        <v>607</v>
      </c>
      <c r="D42" s="16" t="s">
        <v>31</v>
      </c>
      <c r="E42" s="16" t="s">
        <v>608</v>
      </c>
      <c r="F42" s="17">
        <v>234.9</v>
      </c>
      <c r="G42" s="16" t="s">
        <v>609</v>
      </c>
      <c r="H42" s="16">
        <v>2400</v>
      </c>
      <c r="I42" s="16" t="s">
        <v>330</v>
      </c>
      <c r="J42" s="16" t="s">
        <v>528</v>
      </c>
      <c r="K42" s="2" t="str">
        <f t="shared" si="0"/>
        <v>2</v>
      </c>
    </row>
    <row r="43" spans="1:11" x14ac:dyDescent="0.4">
      <c r="A43" s="16"/>
      <c r="B43" s="16" t="s">
        <v>546</v>
      </c>
      <c r="C43" s="16" t="s">
        <v>547</v>
      </c>
      <c r="D43" s="16" t="s">
        <v>31</v>
      </c>
      <c r="E43" s="16" t="s">
        <v>475</v>
      </c>
      <c r="F43" s="17">
        <v>281</v>
      </c>
      <c r="G43" s="16" t="s">
        <v>548</v>
      </c>
      <c r="H43" s="16">
        <v>2000</v>
      </c>
      <c r="I43" s="16" t="s">
        <v>1924</v>
      </c>
      <c r="J43" s="16" t="s">
        <v>528</v>
      </c>
      <c r="K43" s="2" t="str">
        <f t="shared" si="0"/>
        <v>2</v>
      </c>
    </row>
    <row r="44" spans="1:11" x14ac:dyDescent="0.4">
      <c r="A44" s="16"/>
      <c r="B44" s="16" t="s">
        <v>866</v>
      </c>
      <c r="C44" s="16" t="s">
        <v>865</v>
      </c>
      <c r="D44" s="16" t="s">
        <v>220</v>
      </c>
      <c r="E44" s="16" t="s">
        <v>654</v>
      </c>
      <c r="F44" s="17">
        <v>281</v>
      </c>
      <c r="G44" s="16" t="s">
        <v>864</v>
      </c>
      <c r="H44" s="16">
        <v>1600</v>
      </c>
      <c r="I44" s="16" t="s">
        <v>44</v>
      </c>
      <c r="J44" s="16" t="s">
        <v>528</v>
      </c>
      <c r="K44" s="2" t="str">
        <f t="shared" si="0"/>
        <v>2</v>
      </c>
    </row>
    <row r="45" spans="1:11" x14ac:dyDescent="0.4">
      <c r="A45" s="16"/>
      <c r="B45" s="16" t="s">
        <v>863</v>
      </c>
      <c r="C45" s="16" t="s">
        <v>862</v>
      </c>
      <c r="D45" s="16" t="s">
        <v>220</v>
      </c>
      <c r="E45" s="16" t="s">
        <v>861</v>
      </c>
      <c r="F45" s="17">
        <v>289.3</v>
      </c>
      <c r="G45" s="16" t="s">
        <v>860</v>
      </c>
      <c r="H45" s="16">
        <v>1400</v>
      </c>
      <c r="I45" s="16" t="s">
        <v>19</v>
      </c>
      <c r="J45" s="16" t="s">
        <v>528</v>
      </c>
      <c r="K45" s="2" t="str">
        <f t="shared" si="0"/>
        <v>2</v>
      </c>
    </row>
    <row r="46" spans="1:11" x14ac:dyDescent="0.4">
      <c r="A46" s="16"/>
      <c r="B46" s="16" t="s">
        <v>859</v>
      </c>
      <c r="C46" s="16" t="s">
        <v>858</v>
      </c>
      <c r="D46" s="16" t="s">
        <v>220</v>
      </c>
      <c r="E46" s="16" t="s">
        <v>857</v>
      </c>
      <c r="F46" s="17">
        <v>289.3</v>
      </c>
      <c r="G46" s="16" t="s">
        <v>856</v>
      </c>
      <c r="H46" s="16">
        <v>3000</v>
      </c>
      <c r="I46" s="16" t="s">
        <v>557</v>
      </c>
      <c r="J46" s="16" t="s">
        <v>528</v>
      </c>
      <c r="K46" s="2" t="str">
        <f t="shared" si="0"/>
        <v>2</v>
      </c>
    </row>
    <row r="47" spans="1:11" x14ac:dyDescent="0.4">
      <c r="A47" s="16"/>
      <c r="B47" s="16" t="s">
        <v>855</v>
      </c>
      <c r="C47" s="16" t="s">
        <v>854</v>
      </c>
      <c r="D47" s="16" t="s">
        <v>13</v>
      </c>
      <c r="E47" s="16" t="s">
        <v>853</v>
      </c>
      <c r="F47" s="17">
        <v>290.38</v>
      </c>
      <c r="G47" s="16" t="s">
        <v>852</v>
      </c>
      <c r="H47" s="16">
        <v>2600</v>
      </c>
      <c r="I47" s="16" t="s">
        <v>851</v>
      </c>
      <c r="J47" s="16" t="s">
        <v>528</v>
      </c>
      <c r="K47" s="2" t="str">
        <f t="shared" si="0"/>
        <v>2</v>
      </c>
    </row>
    <row r="48" spans="1:11" x14ac:dyDescent="0.4">
      <c r="A48" s="16"/>
      <c r="B48" s="16" t="s">
        <v>549</v>
      </c>
      <c r="C48" s="16" t="s">
        <v>550</v>
      </c>
      <c r="D48" s="16" t="s">
        <v>220</v>
      </c>
      <c r="E48" s="16" t="s">
        <v>543</v>
      </c>
      <c r="F48" s="17">
        <v>290.89999999999998</v>
      </c>
      <c r="G48" s="16" t="s">
        <v>551</v>
      </c>
      <c r="H48" s="16">
        <v>1700</v>
      </c>
      <c r="I48" s="16" t="s">
        <v>216</v>
      </c>
      <c r="J48" s="16" t="s">
        <v>528</v>
      </c>
      <c r="K48" s="2" t="str">
        <f t="shared" si="0"/>
        <v>2</v>
      </c>
    </row>
    <row r="49" spans="1:11" x14ac:dyDescent="0.4">
      <c r="A49" s="16"/>
      <c r="B49" s="16" t="s">
        <v>610</v>
      </c>
      <c r="C49" s="16" t="s">
        <v>566</v>
      </c>
      <c r="D49" s="16" t="s">
        <v>342</v>
      </c>
      <c r="E49" s="16" t="s">
        <v>611</v>
      </c>
      <c r="F49" s="17">
        <v>291.01</v>
      </c>
      <c r="G49" s="16" t="s">
        <v>612</v>
      </c>
      <c r="H49" s="16">
        <v>1200</v>
      </c>
      <c r="I49" s="16" t="s">
        <v>229</v>
      </c>
      <c r="J49" s="16" t="s">
        <v>528</v>
      </c>
      <c r="K49" s="2" t="str">
        <f t="shared" si="0"/>
        <v>2</v>
      </c>
    </row>
    <row r="50" spans="1:11" x14ac:dyDescent="0.4">
      <c r="A50" s="16"/>
      <c r="B50" s="16" t="s">
        <v>1763</v>
      </c>
      <c r="C50" s="16" t="s">
        <v>1764</v>
      </c>
      <c r="D50" s="16" t="s">
        <v>220</v>
      </c>
      <c r="E50" s="16" t="s">
        <v>789</v>
      </c>
      <c r="F50" s="17">
        <v>291.10000000000002</v>
      </c>
      <c r="G50" s="16" t="s">
        <v>1765</v>
      </c>
      <c r="H50" s="18">
        <v>2600</v>
      </c>
      <c r="I50" s="16" t="s">
        <v>533</v>
      </c>
      <c r="J50" s="16" t="s">
        <v>528</v>
      </c>
      <c r="K50" s="2" t="str">
        <f t="shared" si="0"/>
        <v>2</v>
      </c>
    </row>
    <row r="51" spans="1:11" x14ac:dyDescent="0.4">
      <c r="A51" s="16"/>
      <c r="B51" s="16" t="s">
        <v>613</v>
      </c>
      <c r="C51" s="16" t="s">
        <v>614</v>
      </c>
      <c r="D51" s="16" t="s">
        <v>220</v>
      </c>
      <c r="E51" s="16" t="s">
        <v>265</v>
      </c>
      <c r="F51" s="17">
        <v>291.43</v>
      </c>
      <c r="G51" s="16" t="s">
        <v>615</v>
      </c>
      <c r="H51" s="16">
        <v>1800</v>
      </c>
      <c r="I51" s="16" t="s">
        <v>129</v>
      </c>
      <c r="J51" s="16" t="s">
        <v>528</v>
      </c>
      <c r="K51" s="2" t="str">
        <f t="shared" si="0"/>
        <v>2</v>
      </c>
    </row>
    <row r="52" spans="1:11" x14ac:dyDescent="0.4">
      <c r="A52" s="16" t="s">
        <v>1661</v>
      </c>
      <c r="B52" s="16" t="s">
        <v>1662</v>
      </c>
      <c r="C52" s="16" t="s">
        <v>1663</v>
      </c>
      <c r="D52" s="16" t="s">
        <v>220</v>
      </c>
      <c r="E52" s="16" t="s">
        <v>465</v>
      </c>
      <c r="F52" s="17">
        <v>293.892</v>
      </c>
      <c r="G52" s="16" t="s">
        <v>1664</v>
      </c>
      <c r="H52" s="18">
        <v>2200</v>
      </c>
      <c r="I52" s="16" t="s">
        <v>979</v>
      </c>
      <c r="J52" s="16" t="s">
        <v>528</v>
      </c>
      <c r="K52" s="2" t="str">
        <f t="shared" si="0"/>
        <v>2</v>
      </c>
    </row>
    <row r="53" spans="1:11" x14ac:dyDescent="0.4">
      <c r="A53" s="16"/>
      <c r="B53" s="16" t="s">
        <v>1823</v>
      </c>
      <c r="C53" s="16" t="s">
        <v>1824</v>
      </c>
      <c r="D53" s="16" t="s">
        <v>220</v>
      </c>
      <c r="E53" s="16" t="s">
        <v>422</v>
      </c>
      <c r="F53" s="17">
        <v>302.279</v>
      </c>
      <c r="G53" s="16" t="s">
        <v>1825</v>
      </c>
      <c r="H53" s="18">
        <v>1800</v>
      </c>
      <c r="I53" s="16" t="s">
        <v>571</v>
      </c>
      <c r="J53" s="16" t="s">
        <v>528</v>
      </c>
      <c r="K53" s="2" t="str">
        <f t="shared" si="0"/>
        <v>3</v>
      </c>
    </row>
    <row r="54" spans="1:11" x14ac:dyDescent="0.4">
      <c r="A54" s="16"/>
      <c r="B54" s="16" t="s">
        <v>552</v>
      </c>
      <c r="C54" s="16" t="s">
        <v>553</v>
      </c>
      <c r="D54" s="16" t="s">
        <v>220</v>
      </c>
      <c r="E54" s="16" t="s">
        <v>554</v>
      </c>
      <c r="F54" s="17">
        <v>302.52999999999997</v>
      </c>
      <c r="G54" s="16" t="s">
        <v>555</v>
      </c>
      <c r="H54" s="16">
        <v>1800</v>
      </c>
      <c r="I54" s="16" t="s">
        <v>1925</v>
      </c>
      <c r="J54" s="16" t="s">
        <v>528</v>
      </c>
      <c r="K54" s="2" t="str">
        <f t="shared" si="0"/>
        <v>3</v>
      </c>
    </row>
    <row r="55" spans="1:11" x14ac:dyDescent="0.4">
      <c r="A55" s="16"/>
      <c r="B55" s="16" t="s">
        <v>846</v>
      </c>
      <c r="C55" s="16" t="s">
        <v>845</v>
      </c>
      <c r="D55" s="16" t="s">
        <v>220</v>
      </c>
      <c r="E55" s="16" t="s">
        <v>844</v>
      </c>
      <c r="F55" s="17">
        <v>316.88</v>
      </c>
      <c r="G55" s="16" t="s">
        <v>843</v>
      </c>
      <c r="H55" s="16">
        <v>2700</v>
      </c>
      <c r="I55" s="16" t="s">
        <v>476</v>
      </c>
      <c r="J55" s="16" t="s">
        <v>528</v>
      </c>
      <c r="K55" s="2" t="str">
        <f t="shared" si="0"/>
        <v>3</v>
      </c>
    </row>
    <row r="56" spans="1:11" x14ac:dyDescent="0.4">
      <c r="A56" s="16"/>
      <c r="B56" s="16" t="s">
        <v>404</v>
      </c>
      <c r="C56" s="16" t="s">
        <v>405</v>
      </c>
      <c r="D56" s="16"/>
      <c r="E56" s="16"/>
      <c r="F56" s="17">
        <v>319.38600000000002</v>
      </c>
      <c r="G56" s="16" t="s">
        <v>406</v>
      </c>
      <c r="H56" s="16">
        <v>2000</v>
      </c>
      <c r="I56" s="16" t="s">
        <v>171</v>
      </c>
      <c r="J56" s="16" t="s">
        <v>528</v>
      </c>
      <c r="K56" s="2" t="str">
        <f t="shared" si="0"/>
        <v>3</v>
      </c>
    </row>
    <row r="57" spans="1:11" x14ac:dyDescent="0.4">
      <c r="A57" s="16"/>
      <c r="B57" s="16" t="s">
        <v>950</v>
      </c>
      <c r="C57" s="16" t="s">
        <v>949</v>
      </c>
      <c r="D57" s="16" t="s">
        <v>220</v>
      </c>
      <c r="E57" s="16" t="s">
        <v>234</v>
      </c>
      <c r="F57" s="17">
        <v>320</v>
      </c>
      <c r="G57" s="16" t="s">
        <v>948</v>
      </c>
      <c r="H57" s="16">
        <v>1000</v>
      </c>
      <c r="I57" s="16" t="s">
        <v>518</v>
      </c>
      <c r="J57" s="16" t="s">
        <v>528</v>
      </c>
      <c r="K57" s="2" t="str">
        <f t="shared" si="0"/>
        <v>3</v>
      </c>
    </row>
    <row r="58" spans="1:11" x14ac:dyDescent="0.4">
      <c r="A58" s="16"/>
      <c r="B58" s="16" t="s">
        <v>1854</v>
      </c>
      <c r="C58" s="16" t="s">
        <v>1855</v>
      </c>
      <c r="D58" s="16" t="s">
        <v>18</v>
      </c>
      <c r="E58" s="16" t="s">
        <v>705</v>
      </c>
      <c r="F58" s="17">
        <v>323</v>
      </c>
      <c r="G58" s="16" t="s">
        <v>1856</v>
      </c>
      <c r="H58" s="18">
        <v>2800</v>
      </c>
      <c r="I58" s="16" t="s">
        <v>518</v>
      </c>
      <c r="J58" s="16" t="s">
        <v>528</v>
      </c>
      <c r="K58" s="2" t="str">
        <f t="shared" si="0"/>
        <v>3</v>
      </c>
    </row>
    <row r="59" spans="1:11" x14ac:dyDescent="0.4">
      <c r="A59" s="16"/>
      <c r="B59" s="16" t="s">
        <v>1052</v>
      </c>
      <c r="C59" s="16" t="s">
        <v>1051</v>
      </c>
      <c r="D59" s="16" t="s">
        <v>220</v>
      </c>
      <c r="E59" s="16" t="s">
        <v>960</v>
      </c>
      <c r="F59" s="17">
        <v>323.14</v>
      </c>
      <c r="G59" s="16" t="s">
        <v>1050</v>
      </c>
      <c r="H59" s="16">
        <v>1700</v>
      </c>
      <c r="I59" s="16" t="s">
        <v>434</v>
      </c>
      <c r="J59" s="16" t="s">
        <v>528</v>
      </c>
      <c r="K59" s="2" t="str">
        <f t="shared" si="0"/>
        <v>3</v>
      </c>
    </row>
    <row r="60" spans="1:11" x14ac:dyDescent="0.4">
      <c r="A60" s="16"/>
      <c r="B60" s="16" t="s">
        <v>1049</v>
      </c>
      <c r="C60" s="16" t="s">
        <v>1048</v>
      </c>
      <c r="D60" s="16" t="s">
        <v>220</v>
      </c>
      <c r="E60" s="16" t="s">
        <v>1047</v>
      </c>
      <c r="F60" s="17">
        <v>326.81</v>
      </c>
      <c r="G60" s="16" t="s">
        <v>1046</v>
      </c>
      <c r="H60" s="16">
        <v>2200</v>
      </c>
      <c r="I60" s="16" t="s">
        <v>330</v>
      </c>
      <c r="J60" s="16" t="s">
        <v>528</v>
      </c>
      <c r="K60" s="2" t="str">
        <f t="shared" si="0"/>
        <v>3</v>
      </c>
    </row>
    <row r="61" spans="1:11" x14ac:dyDescent="0.4">
      <c r="A61" s="16"/>
      <c r="B61" s="16" t="s">
        <v>1589</v>
      </c>
      <c r="C61" s="16" t="s">
        <v>1590</v>
      </c>
      <c r="D61" s="16" t="s">
        <v>18</v>
      </c>
      <c r="E61" s="16" t="s">
        <v>543</v>
      </c>
      <c r="F61" s="17">
        <v>334.41</v>
      </c>
      <c r="G61" s="16" t="s">
        <v>1591</v>
      </c>
      <c r="H61" s="18">
        <v>2000</v>
      </c>
      <c r="I61" s="16" t="s">
        <v>410</v>
      </c>
      <c r="J61" s="16" t="s">
        <v>528</v>
      </c>
      <c r="K61" s="2" t="str">
        <f t="shared" si="0"/>
        <v>3</v>
      </c>
    </row>
    <row r="62" spans="1:11" x14ac:dyDescent="0.4">
      <c r="A62" s="16"/>
      <c r="B62" s="16" t="s">
        <v>947</v>
      </c>
      <c r="C62" s="16" t="s">
        <v>946</v>
      </c>
      <c r="D62" s="16" t="s">
        <v>220</v>
      </c>
      <c r="E62" s="16" t="s">
        <v>945</v>
      </c>
      <c r="F62" s="17">
        <v>336</v>
      </c>
      <c r="G62" s="16" t="s">
        <v>944</v>
      </c>
      <c r="H62" s="16">
        <v>1500</v>
      </c>
      <c r="I62" s="16" t="s">
        <v>39</v>
      </c>
      <c r="J62" s="16" t="s">
        <v>528</v>
      </c>
      <c r="K62" s="2" t="str">
        <f t="shared" si="0"/>
        <v>3</v>
      </c>
    </row>
    <row r="63" spans="1:11" x14ac:dyDescent="0.4">
      <c r="A63" s="16"/>
      <c r="B63" s="16" t="s">
        <v>943</v>
      </c>
      <c r="C63" s="16" t="s">
        <v>942</v>
      </c>
      <c r="D63" s="16" t="s">
        <v>342</v>
      </c>
      <c r="E63" s="16" t="s">
        <v>388</v>
      </c>
      <c r="F63" s="17">
        <v>361</v>
      </c>
      <c r="G63" s="16" t="s">
        <v>941</v>
      </c>
      <c r="H63" s="16">
        <v>940</v>
      </c>
      <c r="I63" s="16" t="s">
        <v>341</v>
      </c>
      <c r="J63" s="16" t="s">
        <v>528</v>
      </c>
      <c r="K63" s="2" t="str">
        <f t="shared" si="0"/>
        <v>3</v>
      </c>
    </row>
    <row r="64" spans="1:11" x14ac:dyDescent="0.4">
      <c r="A64" s="16" t="s">
        <v>1692</v>
      </c>
      <c r="B64" s="16" t="s">
        <v>1793</v>
      </c>
      <c r="C64" s="16" t="s">
        <v>1794</v>
      </c>
      <c r="D64" s="16" t="s">
        <v>18</v>
      </c>
      <c r="E64" s="16" t="s">
        <v>277</v>
      </c>
      <c r="F64" s="17">
        <v>361.4</v>
      </c>
      <c r="G64" s="16" t="s">
        <v>1795</v>
      </c>
      <c r="H64" s="18">
        <v>1600</v>
      </c>
      <c r="I64" s="16" t="s">
        <v>84</v>
      </c>
      <c r="J64" s="16" t="s">
        <v>528</v>
      </c>
      <c r="K64" s="2" t="str">
        <f t="shared" si="0"/>
        <v>3</v>
      </c>
    </row>
    <row r="65" spans="1:11" x14ac:dyDescent="0.4">
      <c r="A65" s="16"/>
      <c r="B65" s="16" t="s">
        <v>348</v>
      </c>
      <c r="C65" s="16" t="s">
        <v>349</v>
      </c>
      <c r="D65" s="16" t="s">
        <v>220</v>
      </c>
      <c r="E65" s="16" t="s">
        <v>206</v>
      </c>
      <c r="F65" s="17">
        <v>368.6</v>
      </c>
      <c r="G65" s="16" t="s">
        <v>350</v>
      </c>
      <c r="H65" s="16">
        <v>1400</v>
      </c>
      <c r="I65" s="16" t="s">
        <v>34</v>
      </c>
      <c r="J65" s="16" t="s">
        <v>528</v>
      </c>
      <c r="K65" s="2" t="str">
        <f t="shared" si="0"/>
        <v>3</v>
      </c>
    </row>
    <row r="66" spans="1:11" x14ac:dyDescent="0.4">
      <c r="A66" s="16"/>
      <c r="B66" s="16" t="s">
        <v>1045</v>
      </c>
      <c r="C66" s="16" t="s">
        <v>1044</v>
      </c>
      <c r="D66" s="16" t="s">
        <v>220</v>
      </c>
      <c r="E66" s="16" t="s">
        <v>1042</v>
      </c>
      <c r="F66" s="17">
        <v>369.27</v>
      </c>
      <c r="G66" s="16" t="s">
        <v>1043</v>
      </c>
      <c r="H66" s="16">
        <v>1500</v>
      </c>
      <c r="I66" s="16" t="s">
        <v>19</v>
      </c>
      <c r="J66" s="16" t="s">
        <v>528</v>
      </c>
      <c r="K66" s="2" t="str">
        <f t="shared" si="0"/>
        <v>3</v>
      </c>
    </row>
    <row r="67" spans="1:11" x14ac:dyDescent="0.4">
      <c r="A67" s="16"/>
      <c r="B67" s="16" t="s">
        <v>1857</v>
      </c>
      <c r="C67" s="16" t="s">
        <v>1858</v>
      </c>
      <c r="D67" s="16" t="s">
        <v>220</v>
      </c>
      <c r="E67" s="16" t="s">
        <v>1859</v>
      </c>
      <c r="F67" s="17">
        <v>369.3</v>
      </c>
      <c r="G67" s="16" t="s">
        <v>1860</v>
      </c>
      <c r="H67" s="18">
        <v>1700</v>
      </c>
      <c r="I67" s="16" t="s">
        <v>172</v>
      </c>
      <c r="J67" s="16" t="s">
        <v>528</v>
      </c>
      <c r="K67" s="2" t="str">
        <f t="shared" ref="K67:K130" si="1">LEFT(F67)</f>
        <v>3</v>
      </c>
    </row>
    <row r="68" spans="1:11" x14ac:dyDescent="0.4">
      <c r="A68" s="16"/>
      <c r="B68" s="16" t="s">
        <v>842</v>
      </c>
      <c r="C68" s="16" t="s">
        <v>841</v>
      </c>
      <c r="D68" s="16" t="s">
        <v>220</v>
      </c>
      <c r="E68" s="16" t="s">
        <v>654</v>
      </c>
      <c r="F68" s="17">
        <v>369.31</v>
      </c>
      <c r="G68" s="16" t="s">
        <v>840</v>
      </c>
      <c r="H68" s="16">
        <v>1800</v>
      </c>
      <c r="I68" s="16" t="s">
        <v>129</v>
      </c>
      <c r="J68" s="16" t="s">
        <v>528</v>
      </c>
      <c r="K68" s="2" t="str">
        <f t="shared" si="1"/>
        <v>3</v>
      </c>
    </row>
    <row r="69" spans="1:11" x14ac:dyDescent="0.4">
      <c r="A69" s="16" t="s">
        <v>940</v>
      </c>
      <c r="B69" s="16" t="s">
        <v>939</v>
      </c>
      <c r="C69" s="16" t="s">
        <v>938</v>
      </c>
      <c r="D69" s="16" t="s">
        <v>220</v>
      </c>
      <c r="E69" s="16" t="s">
        <v>345</v>
      </c>
      <c r="F69" s="17">
        <v>369.36</v>
      </c>
      <c r="G69" s="16" t="s">
        <v>937</v>
      </c>
      <c r="H69" s="16">
        <v>1500</v>
      </c>
      <c r="I69" s="16" t="s">
        <v>637</v>
      </c>
      <c r="J69" s="16" t="s">
        <v>528</v>
      </c>
      <c r="K69" s="2" t="str">
        <f t="shared" si="1"/>
        <v>3</v>
      </c>
    </row>
    <row r="70" spans="1:11" x14ac:dyDescent="0.4">
      <c r="A70" s="16"/>
      <c r="B70" s="16" t="s">
        <v>1861</v>
      </c>
      <c r="C70" s="16" t="s">
        <v>1862</v>
      </c>
      <c r="D70" s="16" t="s">
        <v>22</v>
      </c>
      <c r="E70" s="16" t="s">
        <v>83</v>
      </c>
      <c r="F70" s="17">
        <v>369.4</v>
      </c>
      <c r="G70" s="16" t="s">
        <v>1863</v>
      </c>
      <c r="H70" s="18">
        <v>2800</v>
      </c>
      <c r="I70" s="16" t="s">
        <v>123</v>
      </c>
      <c r="J70" s="16" t="s">
        <v>528</v>
      </c>
      <c r="K70" s="2" t="str">
        <f t="shared" si="1"/>
        <v>3</v>
      </c>
    </row>
    <row r="71" spans="1:11" x14ac:dyDescent="0.4">
      <c r="A71" s="16"/>
      <c r="B71" s="16" t="s">
        <v>1826</v>
      </c>
      <c r="C71" s="16" t="s">
        <v>1827</v>
      </c>
      <c r="D71" s="16" t="s">
        <v>220</v>
      </c>
      <c r="E71" s="16" t="s">
        <v>481</v>
      </c>
      <c r="F71" s="17">
        <v>380.1</v>
      </c>
      <c r="G71" s="16" t="s">
        <v>1828</v>
      </c>
      <c r="H71" s="18">
        <v>1700</v>
      </c>
      <c r="I71" s="16" t="s">
        <v>453</v>
      </c>
      <c r="J71" s="16" t="s">
        <v>528</v>
      </c>
      <c r="K71" s="2" t="str">
        <f t="shared" si="1"/>
        <v>3</v>
      </c>
    </row>
    <row r="72" spans="1:11" x14ac:dyDescent="0.4">
      <c r="A72" s="16"/>
      <c r="B72" s="16" t="s">
        <v>1864</v>
      </c>
      <c r="C72" s="16" t="s">
        <v>1865</v>
      </c>
      <c r="D72" s="16" t="s">
        <v>31</v>
      </c>
      <c r="E72" s="16" t="s">
        <v>543</v>
      </c>
      <c r="F72" s="17">
        <v>383.15</v>
      </c>
      <c r="G72" s="16" t="s">
        <v>1866</v>
      </c>
      <c r="H72" s="18">
        <v>3200</v>
      </c>
      <c r="I72" s="16" t="s">
        <v>12</v>
      </c>
      <c r="J72" s="16" t="s">
        <v>528</v>
      </c>
      <c r="K72" s="2" t="str">
        <f t="shared" si="1"/>
        <v>3</v>
      </c>
    </row>
    <row r="73" spans="1:11" x14ac:dyDescent="0.4">
      <c r="A73" s="16"/>
      <c r="B73" s="16" t="s">
        <v>1041</v>
      </c>
      <c r="C73" s="16" t="s">
        <v>1040</v>
      </c>
      <c r="D73" s="16" t="s">
        <v>220</v>
      </c>
      <c r="E73" s="16" t="s">
        <v>147</v>
      </c>
      <c r="F73" s="17">
        <v>383.81</v>
      </c>
      <c r="G73" s="16" t="s">
        <v>1039</v>
      </c>
      <c r="H73" s="16">
        <v>1600</v>
      </c>
      <c r="I73" s="16" t="s">
        <v>556</v>
      </c>
      <c r="J73" s="16" t="s">
        <v>528</v>
      </c>
      <c r="K73" s="2" t="str">
        <f t="shared" si="1"/>
        <v>3</v>
      </c>
    </row>
    <row r="74" spans="1:11" x14ac:dyDescent="0.4">
      <c r="A74" s="16" t="s">
        <v>1592</v>
      </c>
      <c r="B74" s="16" t="s">
        <v>1593</v>
      </c>
      <c r="C74" s="16" t="s">
        <v>1594</v>
      </c>
      <c r="D74" s="16" t="s">
        <v>13</v>
      </c>
      <c r="E74" s="16" t="s">
        <v>128</v>
      </c>
      <c r="F74" s="17">
        <v>386.1</v>
      </c>
      <c r="G74" s="16" t="s">
        <v>1595</v>
      </c>
      <c r="H74" s="18">
        <v>2700</v>
      </c>
      <c r="I74" s="16" t="s">
        <v>851</v>
      </c>
      <c r="J74" s="16" t="s">
        <v>528</v>
      </c>
      <c r="K74" s="2" t="str">
        <f t="shared" si="1"/>
        <v>3</v>
      </c>
    </row>
    <row r="75" spans="1:11" x14ac:dyDescent="0.4">
      <c r="A75" s="16"/>
      <c r="B75" s="16" t="s">
        <v>655</v>
      </c>
      <c r="C75" s="16" t="s">
        <v>656</v>
      </c>
      <c r="D75" s="16"/>
      <c r="E75" s="16"/>
      <c r="F75" s="17">
        <v>388.10300000000001</v>
      </c>
      <c r="G75" s="16" t="s">
        <v>657</v>
      </c>
      <c r="H75" s="16">
        <v>4500</v>
      </c>
      <c r="I75" s="16" t="s">
        <v>562</v>
      </c>
      <c r="J75" s="16" t="s">
        <v>528</v>
      </c>
      <c r="K75" s="2" t="str">
        <f t="shared" si="1"/>
        <v>3</v>
      </c>
    </row>
    <row r="76" spans="1:11" x14ac:dyDescent="0.4">
      <c r="A76" s="16"/>
      <c r="B76" s="16" t="s">
        <v>1867</v>
      </c>
      <c r="C76" s="16" t="s">
        <v>1868</v>
      </c>
      <c r="D76" s="16" t="s">
        <v>35</v>
      </c>
      <c r="E76" s="16" t="s">
        <v>1869</v>
      </c>
      <c r="F76" s="17">
        <v>391.06</v>
      </c>
      <c r="G76" s="16" t="s">
        <v>1870</v>
      </c>
      <c r="H76" s="18">
        <v>4000</v>
      </c>
      <c r="I76" s="16" t="s">
        <v>330</v>
      </c>
      <c r="J76" s="16" t="s">
        <v>528</v>
      </c>
      <c r="K76" s="2" t="str">
        <f t="shared" si="1"/>
        <v>3</v>
      </c>
    </row>
    <row r="77" spans="1:11" x14ac:dyDescent="0.4">
      <c r="A77" s="16"/>
      <c r="B77" s="16" t="s">
        <v>837</v>
      </c>
      <c r="C77" s="16" t="s">
        <v>836</v>
      </c>
      <c r="D77" s="16" t="s">
        <v>220</v>
      </c>
      <c r="E77" s="16" t="s">
        <v>475</v>
      </c>
      <c r="F77" s="17">
        <v>391.2</v>
      </c>
      <c r="G77" s="16" t="s">
        <v>835</v>
      </c>
      <c r="H77" s="16">
        <v>3000</v>
      </c>
      <c r="I77" s="16" t="s">
        <v>289</v>
      </c>
      <c r="J77" s="16" t="s">
        <v>528</v>
      </c>
      <c r="K77" s="2" t="str">
        <f t="shared" si="1"/>
        <v>3</v>
      </c>
    </row>
    <row r="78" spans="1:11" x14ac:dyDescent="0.4">
      <c r="A78" s="16"/>
      <c r="B78" s="16" t="s">
        <v>616</v>
      </c>
      <c r="C78" s="16" t="s">
        <v>617</v>
      </c>
      <c r="D78" s="16" t="s">
        <v>18</v>
      </c>
      <c r="E78" s="16" t="s">
        <v>618</v>
      </c>
      <c r="F78" s="17">
        <v>402</v>
      </c>
      <c r="G78" s="16" t="s">
        <v>619</v>
      </c>
      <c r="H78" s="16">
        <v>1900</v>
      </c>
      <c r="I78" s="16" t="s">
        <v>556</v>
      </c>
      <c r="J78" s="16" t="s">
        <v>528</v>
      </c>
      <c r="K78" s="2" t="str">
        <f t="shared" si="1"/>
        <v>4</v>
      </c>
    </row>
    <row r="79" spans="1:11" x14ac:dyDescent="0.4">
      <c r="A79" s="16"/>
      <c r="B79" s="16" t="s">
        <v>834</v>
      </c>
      <c r="C79" s="16" t="s">
        <v>833</v>
      </c>
      <c r="D79" s="16" t="s">
        <v>26</v>
      </c>
      <c r="E79" s="16" t="s">
        <v>653</v>
      </c>
      <c r="F79" s="17">
        <v>402</v>
      </c>
      <c r="G79" s="16" t="s">
        <v>832</v>
      </c>
      <c r="H79" s="16">
        <v>5000</v>
      </c>
      <c r="I79" s="16" t="s">
        <v>108</v>
      </c>
      <c r="J79" s="16" t="s">
        <v>528</v>
      </c>
      <c r="K79" s="2" t="str">
        <f t="shared" si="1"/>
        <v>4</v>
      </c>
    </row>
    <row r="80" spans="1:11" x14ac:dyDescent="0.4">
      <c r="A80" s="16"/>
      <c r="B80" s="16" t="s">
        <v>658</v>
      </c>
      <c r="C80" s="16" t="s">
        <v>659</v>
      </c>
      <c r="D80" s="16" t="s">
        <v>18</v>
      </c>
      <c r="E80" s="16" t="s">
        <v>265</v>
      </c>
      <c r="F80" s="17">
        <v>402.1</v>
      </c>
      <c r="G80" s="16" t="s">
        <v>660</v>
      </c>
      <c r="H80" s="16">
        <v>4300</v>
      </c>
      <c r="I80" s="16" t="s">
        <v>172</v>
      </c>
      <c r="J80" s="16" t="s">
        <v>528</v>
      </c>
      <c r="K80" s="2" t="str">
        <f t="shared" si="1"/>
        <v>4</v>
      </c>
    </row>
    <row r="81" spans="1:11" x14ac:dyDescent="0.4">
      <c r="A81" s="16"/>
      <c r="B81" s="16" t="s">
        <v>407</v>
      </c>
      <c r="C81" s="16" t="s">
        <v>408</v>
      </c>
      <c r="D81" s="16" t="s">
        <v>220</v>
      </c>
      <c r="E81" s="16" t="s">
        <v>262</v>
      </c>
      <c r="F81" s="17">
        <v>404</v>
      </c>
      <c r="G81" s="16" t="s">
        <v>409</v>
      </c>
      <c r="H81" s="16">
        <v>1500</v>
      </c>
      <c r="I81" s="16" t="s">
        <v>410</v>
      </c>
      <c r="J81" s="16" t="s">
        <v>528</v>
      </c>
      <c r="K81" s="2" t="str">
        <f t="shared" si="1"/>
        <v>4</v>
      </c>
    </row>
    <row r="82" spans="1:11" x14ac:dyDescent="0.4">
      <c r="A82" s="16"/>
      <c r="B82" s="16" t="s">
        <v>1630</v>
      </c>
      <c r="C82" s="16" t="s">
        <v>1631</v>
      </c>
      <c r="D82" s="16" t="s">
        <v>220</v>
      </c>
      <c r="E82" s="16" t="s">
        <v>219</v>
      </c>
      <c r="F82" s="17">
        <v>410.38</v>
      </c>
      <c r="G82" s="16" t="s">
        <v>1632</v>
      </c>
      <c r="H82" s="18">
        <v>1350</v>
      </c>
      <c r="I82" s="16" t="s">
        <v>216</v>
      </c>
      <c r="J82" s="16" t="s">
        <v>528</v>
      </c>
      <c r="K82" s="2" t="str">
        <f t="shared" si="1"/>
        <v>4</v>
      </c>
    </row>
    <row r="83" spans="1:11" x14ac:dyDescent="0.4">
      <c r="A83" s="16"/>
      <c r="B83" s="16" t="s">
        <v>351</v>
      </c>
      <c r="C83" s="16" t="s">
        <v>352</v>
      </c>
      <c r="D83" s="16" t="s">
        <v>220</v>
      </c>
      <c r="E83" s="16" t="s">
        <v>277</v>
      </c>
      <c r="F83" s="17">
        <v>410.4</v>
      </c>
      <c r="G83" s="16" t="s">
        <v>353</v>
      </c>
      <c r="H83" s="16">
        <v>1700</v>
      </c>
      <c r="I83" s="16" t="s">
        <v>354</v>
      </c>
      <c r="J83" s="16" t="s">
        <v>528</v>
      </c>
      <c r="K83" s="2" t="str">
        <f t="shared" si="1"/>
        <v>4</v>
      </c>
    </row>
    <row r="84" spans="1:11" x14ac:dyDescent="0.4">
      <c r="A84" s="16"/>
      <c r="B84" s="16" t="s">
        <v>620</v>
      </c>
      <c r="C84" s="16" t="s">
        <v>621</v>
      </c>
      <c r="D84" s="16"/>
      <c r="E84" s="16"/>
      <c r="F84" s="17">
        <v>410.4</v>
      </c>
      <c r="G84" s="16" t="s">
        <v>622</v>
      </c>
      <c r="H84" s="16">
        <v>1800</v>
      </c>
      <c r="I84" s="16" t="s">
        <v>445</v>
      </c>
      <c r="J84" s="16" t="s">
        <v>528</v>
      </c>
      <c r="K84" s="2" t="str">
        <f t="shared" si="1"/>
        <v>4</v>
      </c>
    </row>
    <row r="85" spans="1:11" x14ac:dyDescent="0.4">
      <c r="A85" s="16"/>
      <c r="B85" s="16" t="s">
        <v>426</v>
      </c>
      <c r="C85" s="16" t="s">
        <v>427</v>
      </c>
      <c r="D85" s="16" t="s">
        <v>220</v>
      </c>
      <c r="E85" s="16" t="s">
        <v>428</v>
      </c>
      <c r="F85" s="17">
        <v>420.4</v>
      </c>
      <c r="G85" s="16" t="s">
        <v>429</v>
      </c>
      <c r="H85" s="16">
        <v>1800</v>
      </c>
      <c r="I85" s="16" t="s">
        <v>229</v>
      </c>
      <c r="J85" s="16" t="s">
        <v>528</v>
      </c>
      <c r="K85" s="2" t="str">
        <f t="shared" si="1"/>
        <v>4</v>
      </c>
    </row>
    <row r="86" spans="1:11" x14ac:dyDescent="0.4">
      <c r="A86" s="16"/>
      <c r="B86" s="16" t="s">
        <v>1871</v>
      </c>
      <c r="C86" s="16" t="s">
        <v>1872</v>
      </c>
      <c r="D86" s="16" t="s">
        <v>220</v>
      </c>
      <c r="E86" s="16" t="s">
        <v>206</v>
      </c>
      <c r="F86" s="17">
        <v>423.8</v>
      </c>
      <c r="G86" s="16" t="s">
        <v>1873</v>
      </c>
      <c r="H86" s="18">
        <v>1600</v>
      </c>
      <c r="I86" s="16" t="s">
        <v>229</v>
      </c>
      <c r="J86" s="16" t="s">
        <v>528</v>
      </c>
      <c r="K86" s="2" t="str">
        <f t="shared" si="1"/>
        <v>4</v>
      </c>
    </row>
    <row r="87" spans="1:11" x14ac:dyDescent="0.4">
      <c r="A87" s="16"/>
      <c r="B87" s="16" t="s">
        <v>1874</v>
      </c>
      <c r="C87" s="16" t="s">
        <v>1875</v>
      </c>
      <c r="D87" s="16" t="s">
        <v>22</v>
      </c>
      <c r="E87" s="16" t="s">
        <v>418</v>
      </c>
      <c r="F87" s="17">
        <v>431.1</v>
      </c>
      <c r="G87" s="16" t="s">
        <v>1876</v>
      </c>
      <c r="H87" s="18">
        <v>5000</v>
      </c>
      <c r="I87" s="16" t="s">
        <v>12</v>
      </c>
      <c r="J87" s="16" t="s">
        <v>528</v>
      </c>
      <c r="K87" s="2" t="str">
        <f t="shared" si="1"/>
        <v>4</v>
      </c>
    </row>
    <row r="88" spans="1:11" x14ac:dyDescent="0.4">
      <c r="A88" s="16"/>
      <c r="B88" s="16" t="s">
        <v>1877</v>
      </c>
      <c r="C88" s="16" t="s">
        <v>1878</v>
      </c>
      <c r="D88" s="16" t="s">
        <v>82</v>
      </c>
      <c r="E88" s="16" t="s">
        <v>708</v>
      </c>
      <c r="F88" s="17">
        <v>440.38</v>
      </c>
      <c r="G88" s="16" t="s">
        <v>1879</v>
      </c>
      <c r="H88" s="18">
        <v>6300</v>
      </c>
      <c r="I88" s="16" t="s">
        <v>322</v>
      </c>
      <c r="J88" s="16" t="s">
        <v>528</v>
      </c>
      <c r="K88" s="2" t="str">
        <f t="shared" si="1"/>
        <v>4</v>
      </c>
    </row>
    <row r="89" spans="1:11" x14ac:dyDescent="0.4">
      <c r="A89" s="16"/>
      <c r="B89" s="16" t="s">
        <v>661</v>
      </c>
      <c r="C89" s="16" t="s">
        <v>662</v>
      </c>
      <c r="D89" s="16" t="s">
        <v>220</v>
      </c>
      <c r="E89" s="16" t="s">
        <v>663</v>
      </c>
      <c r="F89" s="17">
        <v>440.59</v>
      </c>
      <c r="G89" s="16" t="s">
        <v>664</v>
      </c>
      <c r="H89" s="16">
        <v>1364</v>
      </c>
      <c r="I89" s="16" t="s">
        <v>136</v>
      </c>
      <c r="J89" s="16" t="s">
        <v>528</v>
      </c>
      <c r="K89" s="2" t="str">
        <f t="shared" si="1"/>
        <v>4</v>
      </c>
    </row>
    <row r="90" spans="1:11" x14ac:dyDescent="0.4">
      <c r="A90" s="16"/>
      <c r="B90" s="16" t="s">
        <v>831</v>
      </c>
      <c r="C90" s="16" t="s">
        <v>830</v>
      </c>
      <c r="D90" s="16" t="s">
        <v>18</v>
      </c>
      <c r="E90" s="16" t="s">
        <v>279</v>
      </c>
      <c r="F90" s="17">
        <v>448.9</v>
      </c>
      <c r="G90" s="16" t="s">
        <v>829</v>
      </c>
      <c r="H90" s="16">
        <v>2600</v>
      </c>
      <c r="I90" s="16" t="s">
        <v>28</v>
      </c>
      <c r="J90" s="16" t="s">
        <v>528</v>
      </c>
      <c r="K90" s="2" t="str">
        <f t="shared" si="1"/>
        <v>4</v>
      </c>
    </row>
    <row r="91" spans="1:11" x14ac:dyDescent="0.4">
      <c r="A91" s="16"/>
      <c r="B91" s="16" t="s">
        <v>1596</v>
      </c>
      <c r="C91" s="16" t="s">
        <v>1597</v>
      </c>
      <c r="D91" s="16" t="s">
        <v>18</v>
      </c>
      <c r="E91" s="16" t="s">
        <v>206</v>
      </c>
      <c r="F91" s="17">
        <v>450.91</v>
      </c>
      <c r="G91" s="16" t="s">
        <v>1598</v>
      </c>
      <c r="H91" s="18">
        <v>2000</v>
      </c>
      <c r="I91" s="16" t="s">
        <v>132</v>
      </c>
      <c r="J91" s="16" t="s">
        <v>528</v>
      </c>
      <c r="K91" s="2" t="str">
        <f t="shared" si="1"/>
        <v>4</v>
      </c>
    </row>
    <row r="92" spans="1:11" x14ac:dyDescent="0.4">
      <c r="A92" s="16"/>
      <c r="B92" s="16" t="s">
        <v>1633</v>
      </c>
      <c r="C92" s="16" t="s">
        <v>1634</v>
      </c>
      <c r="D92" s="16" t="s">
        <v>18</v>
      </c>
      <c r="E92" s="16" t="s">
        <v>277</v>
      </c>
      <c r="F92" s="17">
        <v>451</v>
      </c>
      <c r="G92" s="16" t="s">
        <v>1635</v>
      </c>
      <c r="H92" s="18">
        <v>1400</v>
      </c>
      <c r="I92" s="16" t="s">
        <v>236</v>
      </c>
      <c r="J92" s="16" t="s">
        <v>528</v>
      </c>
      <c r="K92" s="2" t="str">
        <f t="shared" si="1"/>
        <v>4</v>
      </c>
    </row>
    <row r="93" spans="1:11" x14ac:dyDescent="0.4">
      <c r="A93" s="16"/>
      <c r="B93" s="16" t="s">
        <v>572</v>
      </c>
      <c r="C93" s="16" t="s">
        <v>573</v>
      </c>
      <c r="D93" s="16" t="s">
        <v>35</v>
      </c>
      <c r="E93" s="16" t="s">
        <v>206</v>
      </c>
      <c r="F93" s="17">
        <v>451.66</v>
      </c>
      <c r="G93" s="16" t="s">
        <v>574</v>
      </c>
      <c r="H93" s="16">
        <v>2600</v>
      </c>
      <c r="I93" s="16" t="s">
        <v>171</v>
      </c>
      <c r="J93" s="16" t="s">
        <v>528</v>
      </c>
      <c r="K93" s="2" t="str">
        <f t="shared" si="1"/>
        <v>4</v>
      </c>
    </row>
    <row r="94" spans="1:11" x14ac:dyDescent="0.4">
      <c r="A94" s="16"/>
      <c r="B94" s="16" t="s">
        <v>623</v>
      </c>
      <c r="C94" s="16" t="s">
        <v>624</v>
      </c>
      <c r="D94" s="16" t="s">
        <v>18</v>
      </c>
      <c r="E94" s="16" t="s">
        <v>479</v>
      </c>
      <c r="F94" s="17">
        <v>453</v>
      </c>
      <c r="G94" s="16" t="s">
        <v>625</v>
      </c>
      <c r="H94" s="16">
        <v>3500</v>
      </c>
      <c r="I94" s="16" t="s">
        <v>477</v>
      </c>
      <c r="J94" s="16" t="s">
        <v>528</v>
      </c>
      <c r="K94" s="2" t="str">
        <f t="shared" si="1"/>
        <v>4</v>
      </c>
    </row>
    <row r="95" spans="1:11" x14ac:dyDescent="0.4">
      <c r="A95" s="16"/>
      <c r="B95" s="16" t="s">
        <v>828</v>
      </c>
      <c r="C95" s="16" t="s">
        <v>827</v>
      </c>
      <c r="D95" s="16" t="s">
        <v>22</v>
      </c>
      <c r="E95" s="16" t="s">
        <v>261</v>
      </c>
      <c r="F95" s="17">
        <v>454.66</v>
      </c>
      <c r="G95" s="16" t="s">
        <v>826</v>
      </c>
      <c r="H95" s="16">
        <v>4800</v>
      </c>
      <c r="I95" s="16" t="s">
        <v>570</v>
      </c>
      <c r="J95" s="16" t="s">
        <v>528</v>
      </c>
      <c r="K95" s="2" t="str">
        <f t="shared" si="1"/>
        <v>4</v>
      </c>
    </row>
    <row r="96" spans="1:11" x14ac:dyDescent="0.4">
      <c r="A96" s="16"/>
      <c r="B96" s="16" t="s">
        <v>665</v>
      </c>
      <c r="C96" s="16" t="s">
        <v>666</v>
      </c>
      <c r="D96" s="16" t="s">
        <v>18</v>
      </c>
      <c r="E96" s="16" t="s">
        <v>543</v>
      </c>
      <c r="F96" s="17">
        <v>454.91300000000001</v>
      </c>
      <c r="G96" s="16" t="s">
        <v>667</v>
      </c>
      <c r="H96" s="16">
        <v>2700</v>
      </c>
      <c r="I96" s="16" t="s">
        <v>359</v>
      </c>
      <c r="J96" s="16" t="s">
        <v>528</v>
      </c>
      <c r="K96" s="2" t="str">
        <f t="shared" si="1"/>
        <v>4</v>
      </c>
    </row>
    <row r="97" spans="1:11" x14ac:dyDescent="0.4">
      <c r="A97" s="16"/>
      <c r="B97" s="16" t="s">
        <v>1829</v>
      </c>
      <c r="C97" s="16" t="s">
        <v>1830</v>
      </c>
      <c r="D97" s="16" t="s">
        <v>18</v>
      </c>
      <c r="E97" s="16" t="s">
        <v>480</v>
      </c>
      <c r="F97" s="17">
        <v>455.1</v>
      </c>
      <c r="G97" s="16" t="s">
        <v>1831</v>
      </c>
      <c r="H97" s="18">
        <v>2600</v>
      </c>
      <c r="I97" s="16" t="s">
        <v>12</v>
      </c>
      <c r="J97" s="16" t="s">
        <v>528</v>
      </c>
      <c r="K97" s="2" t="str">
        <f t="shared" si="1"/>
        <v>4</v>
      </c>
    </row>
    <row r="98" spans="1:11" x14ac:dyDescent="0.4">
      <c r="A98" s="16"/>
      <c r="B98" s="16" t="s">
        <v>1880</v>
      </c>
      <c r="C98" s="16" t="s">
        <v>1881</v>
      </c>
      <c r="D98" s="16" t="s">
        <v>220</v>
      </c>
      <c r="E98" s="16" t="s">
        <v>1264</v>
      </c>
      <c r="F98" s="17">
        <v>457.7</v>
      </c>
      <c r="G98" s="16" t="s">
        <v>1882</v>
      </c>
      <c r="H98" s="18">
        <v>2600</v>
      </c>
      <c r="I98" s="16" t="s">
        <v>477</v>
      </c>
      <c r="J98" s="16" t="s">
        <v>528</v>
      </c>
      <c r="K98" s="2" t="str">
        <f t="shared" si="1"/>
        <v>4</v>
      </c>
    </row>
    <row r="99" spans="1:11" x14ac:dyDescent="0.4">
      <c r="A99" s="16"/>
      <c r="B99" s="16" t="s">
        <v>668</v>
      </c>
      <c r="C99" s="16" t="s">
        <v>669</v>
      </c>
      <c r="D99" s="16" t="s">
        <v>26</v>
      </c>
      <c r="E99" s="16" t="s">
        <v>600</v>
      </c>
      <c r="F99" s="17">
        <v>457.87</v>
      </c>
      <c r="G99" s="16" t="s">
        <v>670</v>
      </c>
      <c r="H99" s="16">
        <v>6500</v>
      </c>
      <c r="I99" s="16" t="s">
        <v>644</v>
      </c>
      <c r="J99" s="16" t="s">
        <v>528</v>
      </c>
      <c r="K99" s="2" t="str">
        <f t="shared" si="1"/>
        <v>4</v>
      </c>
    </row>
    <row r="100" spans="1:11" x14ac:dyDescent="0.4">
      <c r="A100" s="16"/>
      <c r="B100" s="16" t="s">
        <v>1766</v>
      </c>
      <c r="C100" s="16" t="s">
        <v>1767</v>
      </c>
      <c r="D100" s="16" t="s">
        <v>220</v>
      </c>
      <c r="E100" s="16" t="s">
        <v>385</v>
      </c>
      <c r="F100" s="17">
        <v>460.4</v>
      </c>
      <c r="G100" s="16" t="s">
        <v>1768</v>
      </c>
      <c r="H100" s="18">
        <v>2000</v>
      </c>
      <c r="I100" s="16" t="s">
        <v>123</v>
      </c>
      <c r="J100" s="16" t="s">
        <v>528</v>
      </c>
      <c r="K100" s="2" t="str">
        <f t="shared" si="1"/>
        <v>4</v>
      </c>
    </row>
    <row r="101" spans="1:11" x14ac:dyDescent="0.4">
      <c r="A101" s="16"/>
      <c r="B101" s="16" t="s">
        <v>1796</v>
      </c>
      <c r="C101" s="16" t="s">
        <v>1797</v>
      </c>
      <c r="D101" s="16" t="s">
        <v>31</v>
      </c>
      <c r="E101" s="16" t="s">
        <v>277</v>
      </c>
      <c r="F101" s="17">
        <v>460.4</v>
      </c>
      <c r="G101" s="16" t="s">
        <v>1798</v>
      </c>
      <c r="H101" s="18">
        <v>1650</v>
      </c>
      <c r="I101" s="16" t="s">
        <v>458</v>
      </c>
      <c r="J101" s="16" t="s">
        <v>528</v>
      </c>
      <c r="K101" s="2" t="str">
        <f t="shared" si="1"/>
        <v>4</v>
      </c>
    </row>
    <row r="102" spans="1:11" x14ac:dyDescent="0.4">
      <c r="A102" s="16"/>
      <c r="B102" s="16" t="s">
        <v>1799</v>
      </c>
      <c r="C102" s="16" t="s">
        <v>1800</v>
      </c>
      <c r="D102" s="16" t="s">
        <v>22</v>
      </c>
      <c r="E102" s="16" t="s">
        <v>296</v>
      </c>
      <c r="F102" s="17">
        <v>460.73</v>
      </c>
      <c r="G102" s="16" t="s">
        <v>1801</v>
      </c>
      <c r="H102" s="18">
        <v>3700</v>
      </c>
      <c r="I102" s="16" t="s">
        <v>570</v>
      </c>
      <c r="J102" s="16" t="s">
        <v>528</v>
      </c>
      <c r="K102" s="2" t="str">
        <f t="shared" si="1"/>
        <v>4</v>
      </c>
    </row>
    <row r="103" spans="1:11" x14ac:dyDescent="0.4">
      <c r="A103" s="16"/>
      <c r="B103" s="16" t="s">
        <v>1883</v>
      </c>
      <c r="C103" s="16" t="s">
        <v>1884</v>
      </c>
      <c r="D103" s="16" t="s">
        <v>72</v>
      </c>
      <c r="E103" s="16" t="s">
        <v>219</v>
      </c>
      <c r="F103" s="17">
        <v>471.1</v>
      </c>
      <c r="G103" s="16" t="s">
        <v>1885</v>
      </c>
      <c r="H103" s="18">
        <v>3600</v>
      </c>
      <c r="I103" s="16" t="s">
        <v>12</v>
      </c>
      <c r="J103" s="16" t="s">
        <v>528</v>
      </c>
      <c r="K103" s="2" t="str">
        <f t="shared" si="1"/>
        <v>4</v>
      </c>
    </row>
    <row r="104" spans="1:11" x14ac:dyDescent="0.4">
      <c r="A104" s="16"/>
      <c r="B104" s="16" t="s">
        <v>989</v>
      </c>
      <c r="C104" s="16" t="s">
        <v>988</v>
      </c>
      <c r="D104" s="16" t="s">
        <v>377</v>
      </c>
      <c r="E104" s="16" t="s">
        <v>277</v>
      </c>
      <c r="F104" s="17">
        <v>477.02100000000002</v>
      </c>
      <c r="G104" s="16" t="s">
        <v>987</v>
      </c>
      <c r="H104" s="16">
        <v>1800</v>
      </c>
      <c r="I104" s="16" t="s">
        <v>62</v>
      </c>
      <c r="J104" s="16" t="s">
        <v>528</v>
      </c>
      <c r="K104" s="2" t="str">
        <f t="shared" si="1"/>
        <v>4</v>
      </c>
    </row>
    <row r="105" spans="1:11" x14ac:dyDescent="0.4">
      <c r="A105" s="16"/>
      <c r="B105" s="16" t="s">
        <v>986</v>
      </c>
      <c r="C105" s="16" t="s">
        <v>985</v>
      </c>
      <c r="D105" s="16" t="s">
        <v>18</v>
      </c>
      <c r="E105" s="16" t="s">
        <v>277</v>
      </c>
      <c r="F105" s="17">
        <v>477.03800000000001</v>
      </c>
      <c r="G105" s="16" t="s">
        <v>984</v>
      </c>
      <c r="H105" s="16">
        <v>2200</v>
      </c>
      <c r="I105" s="16" t="s">
        <v>129</v>
      </c>
      <c r="J105" s="16" t="s">
        <v>528</v>
      </c>
      <c r="K105" s="2" t="str">
        <f t="shared" si="1"/>
        <v>4</v>
      </c>
    </row>
    <row r="106" spans="1:11" x14ac:dyDescent="0.4">
      <c r="A106" s="16"/>
      <c r="B106" s="16" t="s">
        <v>983</v>
      </c>
      <c r="C106" s="16" t="s">
        <v>982</v>
      </c>
      <c r="D106" s="16" t="s">
        <v>18</v>
      </c>
      <c r="E106" s="16" t="s">
        <v>981</v>
      </c>
      <c r="F106" s="17">
        <v>480.76</v>
      </c>
      <c r="G106" s="16" t="s">
        <v>980</v>
      </c>
      <c r="H106" s="16">
        <v>2800</v>
      </c>
      <c r="I106" s="16" t="s">
        <v>1926</v>
      </c>
      <c r="J106" s="16" t="s">
        <v>528</v>
      </c>
      <c r="K106" s="2" t="str">
        <f t="shared" si="1"/>
        <v>4</v>
      </c>
    </row>
    <row r="107" spans="1:11" x14ac:dyDescent="0.4">
      <c r="A107" s="16"/>
      <c r="B107" s="16" t="s">
        <v>1703</v>
      </c>
      <c r="C107" s="16" t="s">
        <v>1704</v>
      </c>
      <c r="D107" s="16" t="s">
        <v>1705</v>
      </c>
      <c r="E107" s="16" t="s">
        <v>1706</v>
      </c>
      <c r="F107" s="17">
        <v>481.72</v>
      </c>
      <c r="G107" s="16" t="s">
        <v>1707</v>
      </c>
      <c r="H107" s="18">
        <v>3600</v>
      </c>
      <c r="I107" s="16" t="s">
        <v>171</v>
      </c>
      <c r="J107" s="16" t="s">
        <v>528</v>
      </c>
      <c r="K107" s="2" t="str">
        <f t="shared" si="1"/>
        <v>4</v>
      </c>
    </row>
    <row r="108" spans="1:11" x14ac:dyDescent="0.4">
      <c r="A108" s="16"/>
      <c r="B108" s="16" t="s">
        <v>1708</v>
      </c>
      <c r="C108" s="16" t="s">
        <v>1709</v>
      </c>
      <c r="D108" s="16" t="s">
        <v>22</v>
      </c>
      <c r="E108" s="16" t="s">
        <v>139</v>
      </c>
      <c r="F108" s="17">
        <v>486.1</v>
      </c>
      <c r="G108" s="16" t="s">
        <v>1710</v>
      </c>
      <c r="H108" s="18">
        <v>3500</v>
      </c>
      <c r="I108" s="16" t="s">
        <v>557</v>
      </c>
      <c r="J108" s="16" t="s">
        <v>528</v>
      </c>
      <c r="K108" s="2" t="str">
        <f t="shared" si="1"/>
        <v>4</v>
      </c>
    </row>
    <row r="109" spans="1:11" x14ac:dyDescent="0.4">
      <c r="A109" s="16"/>
      <c r="B109" s="16" t="s">
        <v>932</v>
      </c>
      <c r="C109" s="16" t="s">
        <v>931</v>
      </c>
      <c r="D109" s="16" t="s">
        <v>220</v>
      </c>
      <c r="E109" s="16" t="s">
        <v>279</v>
      </c>
      <c r="F109" s="17">
        <v>486.1</v>
      </c>
      <c r="G109" s="16" t="s">
        <v>930</v>
      </c>
      <c r="H109" s="16">
        <v>1600</v>
      </c>
      <c r="I109" s="16" t="s">
        <v>438</v>
      </c>
      <c r="J109" s="16" t="s">
        <v>528</v>
      </c>
      <c r="K109" s="2" t="str">
        <f t="shared" si="1"/>
        <v>4</v>
      </c>
    </row>
    <row r="110" spans="1:11" x14ac:dyDescent="0.4">
      <c r="A110" s="16"/>
      <c r="B110" s="16" t="s">
        <v>360</v>
      </c>
      <c r="C110" s="16" t="s">
        <v>361</v>
      </c>
      <c r="D110" s="16" t="s">
        <v>18</v>
      </c>
      <c r="E110" s="16" t="s">
        <v>83</v>
      </c>
      <c r="F110" s="17">
        <v>488.03800000000001</v>
      </c>
      <c r="G110" s="16" t="s">
        <v>362</v>
      </c>
      <c r="H110" s="16">
        <v>2400</v>
      </c>
      <c r="I110" s="16" t="s">
        <v>132</v>
      </c>
      <c r="J110" s="16" t="s">
        <v>528</v>
      </c>
      <c r="K110" s="2" t="str">
        <f t="shared" si="1"/>
        <v>4</v>
      </c>
    </row>
    <row r="111" spans="1:11" x14ac:dyDescent="0.4">
      <c r="A111" s="16"/>
      <c r="B111" s="16" t="s">
        <v>825</v>
      </c>
      <c r="C111" s="16" t="s">
        <v>824</v>
      </c>
      <c r="D111" s="16" t="s">
        <v>22</v>
      </c>
      <c r="E111" s="16" t="s">
        <v>206</v>
      </c>
      <c r="F111" s="17">
        <v>488.98</v>
      </c>
      <c r="G111" s="16" t="s">
        <v>823</v>
      </c>
      <c r="H111" s="16">
        <v>3000</v>
      </c>
      <c r="I111" s="16" t="s">
        <v>136</v>
      </c>
      <c r="J111" s="16" t="s">
        <v>528</v>
      </c>
      <c r="K111" s="2" t="str">
        <f t="shared" si="1"/>
        <v>4</v>
      </c>
    </row>
    <row r="112" spans="1:11" x14ac:dyDescent="0.4">
      <c r="A112" s="16"/>
      <c r="B112" s="16" t="s">
        <v>626</v>
      </c>
      <c r="C112" s="16" t="s">
        <v>627</v>
      </c>
      <c r="D112" s="16" t="s">
        <v>18</v>
      </c>
      <c r="E112" s="16" t="s">
        <v>83</v>
      </c>
      <c r="F112" s="17">
        <v>489</v>
      </c>
      <c r="G112" s="16" t="s">
        <v>628</v>
      </c>
      <c r="H112" s="16">
        <v>2200</v>
      </c>
      <c r="I112" s="16" t="s">
        <v>132</v>
      </c>
      <c r="J112" s="16" t="s">
        <v>528</v>
      </c>
      <c r="K112" s="2" t="str">
        <f t="shared" si="1"/>
        <v>4</v>
      </c>
    </row>
    <row r="113" spans="1:11" x14ac:dyDescent="0.4">
      <c r="A113" s="16"/>
      <c r="B113" s="16" t="s">
        <v>822</v>
      </c>
      <c r="C113" s="16" t="s">
        <v>821</v>
      </c>
      <c r="D113" s="16" t="s">
        <v>220</v>
      </c>
      <c r="E113" s="16" t="s">
        <v>820</v>
      </c>
      <c r="F113" s="17">
        <v>489.53</v>
      </c>
      <c r="G113" s="16" t="s">
        <v>819</v>
      </c>
      <c r="H113" s="16">
        <v>3300</v>
      </c>
      <c r="I113" s="16" t="s">
        <v>108</v>
      </c>
      <c r="J113" s="16" t="s">
        <v>528</v>
      </c>
      <c r="K113" s="2" t="str">
        <f t="shared" si="1"/>
        <v>4</v>
      </c>
    </row>
    <row r="114" spans="1:11" x14ac:dyDescent="0.4">
      <c r="A114" s="16"/>
      <c r="B114" s="16" t="s">
        <v>430</v>
      </c>
      <c r="C114" s="16" t="s">
        <v>431</v>
      </c>
      <c r="D114" s="16" t="s">
        <v>220</v>
      </c>
      <c r="E114" s="16" t="s">
        <v>432</v>
      </c>
      <c r="F114" s="17">
        <v>489.57</v>
      </c>
      <c r="G114" s="16" t="s">
        <v>433</v>
      </c>
      <c r="H114" s="16">
        <v>1700</v>
      </c>
      <c r="I114" s="16" t="s">
        <v>434</v>
      </c>
      <c r="J114" s="16" t="s">
        <v>528</v>
      </c>
      <c r="K114" s="2" t="str">
        <f t="shared" si="1"/>
        <v>4</v>
      </c>
    </row>
    <row r="115" spans="1:11" x14ac:dyDescent="0.4">
      <c r="A115" s="16"/>
      <c r="B115" s="16" t="s">
        <v>575</v>
      </c>
      <c r="C115" s="16" t="s">
        <v>576</v>
      </c>
      <c r="D115" s="16" t="s">
        <v>220</v>
      </c>
      <c r="E115" s="16" t="s">
        <v>577</v>
      </c>
      <c r="F115" s="17">
        <v>491.346</v>
      </c>
      <c r="G115" s="16" t="s">
        <v>578</v>
      </c>
      <c r="H115" s="16">
        <v>2300</v>
      </c>
      <c r="I115" s="16" t="s">
        <v>445</v>
      </c>
      <c r="J115" s="16" t="s">
        <v>528</v>
      </c>
      <c r="K115" s="2" t="str">
        <f t="shared" si="1"/>
        <v>4</v>
      </c>
    </row>
    <row r="116" spans="1:11" x14ac:dyDescent="0.4">
      <c r="A116" s="16"/>
      <c r="B116" s="16" t="s">
        <v>629</v>
      </c>
      <c r="C116" s="16" t="s">
        <v>630</v>
      </c>
      <c r="D116" s="16"/>
      <c r="E116" s="16"/>
      <c r="F116" s="17">
        <v>498.36</v>
      </c>
      <c r="G116" s="16" t="s">
        <v>631</v>
      </c>
      <c r="H116" s="16">
        <v>2800</v>
      </c>
      <c r="I116" s="16" t="s">
        <v>453</v>
      </c>
      <c r="J116" s="16" t="s">
        <v>528</v>
      </c>
      <c r="K116" s="2" t="str">
        <f t="shared" si="1"/>
        <v>4</v>
      </c>
    </row>
    <row r="117" spans="1:11" x14ac:dyDescent="0.4">
      <c r="A117" s="16"/>
      <c r="B117" s="16" t="s">
        <v>1038</v>
      </c>
      <c r="C117" s="16" t="s">
        <v>1037</v>
      </c>
      <c r="D117" s="16" t="s">
        <v>342</v>
      </c>
      <c r="E117" s="16" t="s">
        <v>605</v>
      </c>
      <c r="F117" s="17">
        <v>518.24</v>
      </c>
      <c r="G117" s="16" t="s">
        <v>1036</v>
      </c>
      <c r="H117" s="16">
        <v>950</v>
      </c>
      <c r="I117" s="16" t="s">
        <v>278</v>
      </c>
      <c r="J117" s="16" t="s">
        <v>528</v>
      </c>
      <c r="K117" s="2" t="str">
        <f t="shared" si="1"/>
        <v>5</v>
      </c>
    </row>
    <row r="118" spans="1:11" x14ac:dyDescent="0.4">
      <c r="A118" s="16"/>
      <c r="B118" s="16" t="s">
        <v>411</v>
      </c>
      <c r="C118" s="16" t="s">
        <v>412</v>
      </c>
      <c r="D118" s="16" t="s">
        <v>22</v>
      </c>
      <c r="E118" s="16" t="s">
        <v>347</v>
      </c>
      <c r="F118" s="17">
        <v>519</v>
      </c>
      <c r="G118" s="16" t="s">
        <v>413</v>
      </c>
      <c r="H118" s="16">
        <v>2700</v>
      </c>
      <c r="I118" s="16" t="s">
        <v>108</v>
      </c>
      <c r="J118" s="16" t="s">
        <v>528</v>
      </c>
      <c r="K118" s="2" t="str">
        <f t="shared" si="1"/>
        <v>5</v>
      </c>
    </row>
    <row r="119" spans="1:11" x14ac:dyDescent="0.4">
      <c r="A119" s="16"/>
      <c r="B119" s="16" t="s">
        <v>1832</v>
      </c>
      <c r="C119" s="16" t="s">
        <v>1833</v>
      </c>
      <c r="D119" s="16" t="s">
        <v>22</v>
      </c>
      <c r="E119" s="16" t="s">
        <v>139</v>
      </c>
      <c r="F119" s="17">
        <v>519</v>
      </c>
      <c r="G119" s="16" t="s">
        <v>1834</v>
      </c>
      <c r="H119" s="18">
        <v>2000</v>
      </c>
      <c r="I119" s="16" t="s">
        <v>44</v>
      </c>
      <c r="J119" s="16" t="s">
        <v>528</v>
      </c>
      <c r="K119" s="2" t="str">
        <f t="shared" si="1"/>
        <v>5</v>
      </c>
    </row>
    <row r="120" spans="1:11" x14ac:dyDescent="0.4">
      <c r="A120" s="16"/>
      <c r="B120" s="16" t="s">
        <v>1886</v>
      </c>
      <c r="C120" s="16" t="s">
        <v>1887</v>
      </c>
      <c r="D120" s="16" t="s">
        <v>18</v>
      </c>
      <c r="E120" s="16" t="s">
        <v>1888</v>
      </c>
      <c r="F120" s="17">
        <v>519.1</v>
      </c>
      <c r="G120" s="16" t="s">
        <v>1889</v>
      </c>
      <c r="H120" s="18">
        <v>3000</v>
      </c>
      <c r="I120" s="16" t="s">
        <v>434</v>
      </c>
      <c r="J120" s="16" t="s">
        <v>528</v>
      </c>
      <c r="K120" s="2" t="str">
        <f t="shared" si="1"/>
        <v>5</v>
      </c>
    </row>
    <row r="121" spans="1:11" x14ac:dyDescent="0.4">
      <c r="A121" s="16"/>
      <c r="B121" s="16" t="s">
        <v>818</v>
      </c>
      <c r="C121" s="16" t="s">
        <v>817</v>
      </c>
      <c r="D121" s="16" t="s">
        <v>220</v>
      </c>
      <c r="E121" s="16" t="s">
        <v>816</v>
      </c>
      <c r="F121" s="17">
        <v>520.4</v>
      </c>
      <c r="G121" s="16" t="s">
        <v>815</v>
      </c>
      <c r="H121" s="16">
        <v>2500</v>
      </c>
      <c r="I121" s="16" t="s">
        <v>289</v>
      </c>
      <c r="J121" s="16" t="s">
        <v>528</v>
      </c>
      <c r="K121" s="2" t="str">
        <f t="shared" si="1"/>
        <v>5</v>
      </c>
    </row>
    <row r="122" spans="1:11" x14ac:dyDescent="0.4">
      <c r="A122" s="16"/>
      <c r="B122" s="16" t="s">
        <v>671</v>
      </c>
      <c r="C122" s="16" t="s">
        <v>672</v>
      </c>
      <c r="D122" s="16" t="s">
        <v>673</v>
      </c>
      <c r="E122" s="16" t="s">
        <v>674</v>
      </c>
      <c r="F122" s="17">
        <v>523.22500000000002</v>
      </c>
      <c r="G122" s="16" t="s">
        <v>675</v>
      </c>
      <c r="H122" s="16">
        <v>4300</v>
      </c>
      <c r="I122" s="16" t="s">
        <v>19</v>
      </c>
      <c r="J122" s="16" t="s">
        <v>528</v>
      </c>
      <c r="K122" s="2" t="str">
        <f t="shared" si="1"/>
        <v>5</v>
      </c>
    </row>
    <row r="123" spans="1:11" x14ac:dyDescent="0.4">
      <c r="A123" s="16"/>
      <c r="B123" s="16" t="s">
        <v>676</v>
      </c>
      <c r="C123" s="16" t="s">
        <v>677</v>
      </c>
      <c r="D123" s="16" t="s">
        <v>101</v>
      </c>
      <c r="E123" s="16" t="s">
        <v>543</v>
      </c>
      <c r="F123" s="17">
        <v>532</v>
      </c>
      <c r="G123" s="16" t="s">
        <v>678</v>
      </c>
      <c r="H123" s="16">
        <v>4500</v>
      </c>
      <c r="I123" s="16" t="s">
        <v>12</v>
      </c>
      <c r="J123" s="16" t="s">
        <v>528</v>
      </c>
      <c r="K123" s="2" t="str">
        <f t="shared" si="1"/>
        <v>5</v>
      </c>
    </row>
    <row r="124" spans="1:11" x14ac:dyDescent="0.4">
      <c r="A124" s="16"/>
      <c r="B124" s="16" t="s">
        <v>1769</v>
      </c>
      <c r="C124" s="16" t="s">
        <v>1770</v>
      </c>
      <c r="D124" s="16" t="s">
        <v>220</v>
      </c>
      <c r="E124" s="16" t="s">
        <v>844</v>
      </c>
      <c r="F124" s="17">
        <v>576.4</v>
      </c>
      <c r="G124" s="16" t="s">
        <v>1771</v>
      </c>
      <c r="H124" s="18">
        <v>2500</v>
      </c>
      <c r="I124" s="16" t="s">
        <v>571</v>
      </c>
      <c r="J124" s="16" t="s">
        <v>528</v>
      </c>
      <c r="K124" s="2" t="str">
        <f t="shared" si="1"/>
        <v>5</v>
      </c>
    </row>
    <row r="125" spans="1:11" x14ac:dyDescent="0.4">
      <c r="A125" s="16"/>
      <c r="B125" s="16" t="s">
        <v>579</v>
      </c>
      <c r="C125" s="16" t="s">
        <v>580</v>
      </c>
      <c r="D125" s="16" t="s">
        <v>220</v>
      </c>
      <c r="E125" s="16" t="s">
        <v>262</v>
      </c>
      <c r="F125" s="17">
        <v>579.9</v>
      </c>
      <c r="G125" s="16" t="s">
        <v>581</v>
      </c>
      <c r="H125" s="16">
        <v>1800</v>
      </c>
      <c r="I125" s="16" t="s">
        <v>410</v>
      </c>
      <c r="J125" s="16" t="s">
        <v>528</v>
      </c>
      <c r="K125" s="2" t="str">
        <f t="shared" si="1"/>
        <v>5</v>
      </c>
    </row>
    <row r="126" spans="1:11" x14ac:dyDescent="0.4">
      <c r="A126" s="16"/>
      <c r="B126" s="16" t="s">
        <v>559</v>
      </c>
      <c r="C126" s="16" t="s">
        <v>560</v>
      </c>
      <c r="D126" s="16" t="s">
        <v>18</v>
      </c>
      <c r="E126" s="16" t="s">
        <v>265</v>
      </c>
      <c r="F126" s="17">
        <v>588.6</v>
      </c>
      <c r="G126" s="16" t="s">
        <v>561</v>
      </c>
      <c r="H126" s="16">
        <v>3600</v>
      </c>
      <c r="I126" s="16" t="s">
        <v>1927</v>
      </c>
      <c r="J126" s="16" t="s">
        <v>528</v>
      </c>
      <c r="K126" s="2" t="str">
        <f t="shared" si="1"/>
        <v>5</v>
      </c>
    </row>
    <row r="127" spans="1:11" x14ac:dyDescent="0.4">
      <c r="A127" s="16"/>
      <c r="B127" s="16" t="s">
        <v>1711</v>
      </c>
      <c r="C127" s="16" t="s">
        <v>1712</v>
      </c>
      <c r="D127" s="16" t="s">
        <v>22</v>
      </c>
      <c r="E127" s="16" t="s">
        <v>1713</v>
      </c>
      <c r="F127" s="17">
        <v>589.20000000000005</v>
      </c>
      <c r="G127" s="16" t="s">
        <v>1714</v>
      </c>
      <c r="H127" s="18">
        <v>5400</v>
      </c>
      <c r="I127" s="16" t="s">
        <v>322</v>
      </c>
      <c r="J127" s="16" t="s">
        <v>528</v>
      </c>
      <c r="K127" s="2" t="str">
        <f t="shared" si="1"/>
        <v>5</v>
      </c>
    </row>
    <row r="128" spans="1:11" x14ac:dyDescent="0.4">
      <c r="A128" s="16"/>
      <c r="B128" s="16" t="s">
        <v>582</v>
      </c>
      <c r="C128" s="16" t="s">
        <v>583</v>
      </c>
      <c r="D128" s="16" t="s">
        <v>18</v>
      </c>
      <c r="E128" s="16" t="s">
        <v>234</v>
      </c>
      <c r="F128" s="17">
        <v>596</v>
      </c>
      <c r="G128" s="16" t="s">
        <v>584</v>
      </c>
      <c r="H128" s="16">
        <v>1500</v>
      </c>
      <c r="I128" s="16" t="s">
        <v>354</v>
      </c>
      <c r="J128" s="16" t="s">
        <v>528</v>
      </c>
      <c r="K128" s="2" t="str">
        <f t="shared" si="1"/>
        <v>5</v>
      </c>
    </row>
    <row r="129" spans="1:11" x14ac:dyDescent="0.4">
      <c r="A129" s="16"/>
      <c r="B129" s="16" t="s">
        <v>814</v>
      </c>
      <c r="C129" s="16" t="s">
        <v>813</v>
      </c>
      <c r="D129" s="16" t="s">
        <v>22</v>
      </c>
      <c r="E129" s="16" t="s">
        <v>369</v>
      </c>
      <c r="F129" s="17">
        <v>596</v>
      </c>
      <c r="G129" s="16" t="s">
        <v>812</v>
      </c>
      <c r="H129" s="16">
        <v>3200</v>
      </c>
      <c r="I129" s="16" t="s">
        <v>570</v>
      </c>
      <c r="J129" s="16" t="s">
        <v>528</v>
      </c>
      <c r="K129" s="2" t="str">
        <f t="shared" si="1"/>
        <v>5</v>
      </c>
    </row>
    <row r="130" spans="1:11" x14ac:dyDescent="0.4">
      <c r="A130" s="16"/>
      <c r="B130" s="16" t="s">
        <v>1772</v>
      </c>
      <c r="C130" s="16" t="s">
        <v>1773</v>
      </c>
      <c r="D130" s="16" t="s">
        <v>22</v>
      </c>
      <c r="E130" s="16" t="s">
        <v>161</v>
      </c>
      <c r="F130" s="17">
        <v>596</v>
      </c>
      <c r="G130" s="16" t="s">
        <v>1774</v>
      </c>
      <c r="H130" s="18">
        <v>2200</v>
      </c>
      <c r="I130" s="16" t="s">
        <v>322</v>
      </c>
      <c r="J130" s="16" t="s">
        <v>528</v>
      </c>
      <c r="K130" s="2" t="str">
        <f t="shared" si="1"/>
        <v>5</v>
      </c>
    </row>
    <row r="131" spans="1:11" x14ac:dyDescent="0.4">
      <c r="A131" s="16"/>
      <c r="B131" s="16" t="s">
        <v>927</v>
      </c>
      <c r="C131" s="16" t="s">
        <v>926</v>
      </c>
      <c r="D131" s="16" t="s">
        <v>18</v>
      </c>
      <c r="E131" s="16" t="s">
        <v>282</v>
      </c>
      <c r="F131" s="17">
        <v>596.29999999999995</v>
      </c>
      <c r="G131" s="16" t="s">
        <v>925</v>
      </c>
      <c r="H131" s="16">
        <v>1600</v>
      </c>
      <c r="I131" s="16" t="s">
        <v>28</v>
      </c>
      <c r="J131" s="16" t="s">
        <v>528</v>
      </c>
      <c r="K131" s="2" t="str">
        <f t="shared" ref="K131:K194" si="2">LEFT(F131)</f>
        <v>5</v>
      </c>
    </row>
    <row r="132" spans="1:11" x14ac:dyDescent="0.4">
      <c r="A132" s="16"/>
      <c r="B132" s="16" t="s">
        <v>1890</v>
      </c>
      <c r="C132" s="16" t="s">
        <v>1891</v>
      </c>
      <c r="D132" s="16" t="s">
        <v>26</v>
      </c>
      <c r="E132" s="16" t="s">
        <v>161</v>
      </c>
      <c r="F132" s="17">
        <v>596.33000000000004</v>
      </c>
      <c r="G132" s="16" t="s">
        <v>1892</v>
      </c>
      <c r="H132" s="18">
        <v>3600</v>
      </c>
      <c r="I132" s="16" t="s">
        <v>129</v>
      </c>
      <c r="J132" s="16" t="s">
        <v>528</v>
      </c>
      <c r="K132" s="2" t="str">
        <f t="shared" si="2"/>
        <v>5</v>
      </c>
    </row>
    <row r="133" spans="1:11" x14ac:dyDescent="0.4">
      <c r="A133" s="16"/>
      <c r="B133" s="16" t="s">
        <v>1893</v>
      </c>
      <c r="C133" s="16" t="s">
        <v>1894</v>
      </c>
      <c r="D133" s="16" t="s">
        <v>220</v>
      </c>
      <c r="E133" s="16" t="s">
        <v>83</v>
      </c>
      <c r="F133" s="17">
        <v>596.4</v>
      </c>
      <c r="G133" s="16" t="s">
        <v>1895</v>
      </c>
      <c r="H133" s="18">
        <v>1500</v>
      </c>
      <c r="I133" s="16" t="s">
        <v>39</v>
      </c>
      <c r="J133" s="16" t="s">
        <v>528</v>
      </c>
      <c r="K133" s="2" t="str">
        <f t="shared" si="2"/>
        <v>5</v>
      </c>
    </row>
    <row r="134" spans="1:11" x14ac:dyDescent="0.4">
      <c r="A134" s="16"/>
      <c r="B134" s="16" t="s">
        <v>1669</v>
      </c>
      <c r="C134" s="16" t="s">
        <v>1670</v>
      </c>
      <c r="D134" s="16" t="s">
        <v>22</v>
      </c>
      <c r="E134" s="16" t="s">
        <v>929</v>
      </c>
      <c r="F134" s="17">
        <v>596.4</v>
      </c>
      <c r="G134" s="16" t="s">
        <v>1671</v>
      </c>
      <c r="H134" s="18">
        <v>1500</v>
      </c>
      <c r="I134" s="16" t="s">
        <v>236</v>
      </c>
      <c r="J134" s="16" t="s">
        <v>528</v>
      </c>
      <c r="K134" s="2" t="str">
        <f t="shared" si="2"/>
        <v>5</v>
      </c>
    </row>
    <row r="135" spans="1:11" x14ac:dyDescent="0.4">
      <c r="A135" s="16"/>
      <c r="B135" s="16" t="s">
        <v>978</v>
      </c>
      <c r="C135" s="16" t="s">
        <v>977</v>
      </c>
      <c r="D135" s="16" t="s">
        <v>18</v>
      </c>
      <c r="E135" s="16" t="s">
        <v>139</v>
      </c>
      <c r="F135" s="17">
        <v>596.4</v>
      </c>
      <c r="G135" s="16" t="s">
        <v>976</v>
      </c>
      <c r="H135" s="16">
        <v>1500</v>
      </c>
      <c r="I135" s="16" t="s">
        <v>318</v>
      </c>
      <c r="J135" s="16" t="s">
        <v>528</v>
      </c>
      <c r="K135" s="2" t="str">
        <f t="shared" si="2"/>
        <v>5</v>
      </c>
    </row>
    <row r="136" spans="1:11" x14ac:dyDescent="0.4">
      <c r="A136" s="16"/>
      <c r="B136" s="16" t="s">
        <v>439</v>
      </c>
      <c r="C136" s="16" t="s">
        <v>440</v>
      </c>
      <c r="D136" s="16" t="s">
        <v>22</v>
      </c>
      <c r="E136" s="16" t="s">
        <v>90</v>
      </c>
      <c r="F136" s="17">
        <v>596.65</v>
      </c>
      <c r="G136" s="16" t="s">
        <v>441</v>
      </c>
      <c r="H136" s="16">
        <v>1600</v>
      </c>
      <c r="I136" s="16" t="s">
        <v>45</v>
      </c>
      <c r="J136" s="16" t="s">
        <v>528</v>
      </c>
      <c r="K136" s="2" t="str">
        <f t="shared" si="2"/>
        <v>5</v>
      </c>
    </row>
    <row r="137" spans="1:11" x14ac:dyDescent="0.4">
      <c r="A137" s="16"/>
      <c r="B137" s="16" t="s">
        <v>811</v>
      </c>
      <c r="C137" s="16" t="s">
        <v>810</v>
      </c>
      <c r="D137" s="16" t="s">
        <v>22</v>
      </c>
      <c r="E137" s="16" t="s">
        <v>139</v>
      </c>
      <c r="F137" s="17">
        <v>596.65</v>
      </c>
      <c r="G137" s="16" t="s">
        <v>809</v>
      </c>
      <c r="H137" s="16">
        <v>1800</v>
      </c>
      <c r="I137" s="16" t="s">
        <v>62</v>
      </c>
      <c r="J137" s="16" t="s">
        <v>528</v>
      </c>
      <c r="K137" s="2" t="str">
        <f t="shared" si="2"/>
        <v>5</v>
      </c>
    </row>
    <row r="138" spans="1:11" x14ac:dyDescent="0.4">
      <c r="A138" s="16"/>
      <c r="B138" s="16" t="s">
        <v>633</v>
      </c>
      <c r="C138" s="16" t="s">
        <v>634</v>
      </c>
      <c r="D138" s="16" t="s">
        <v>635</v>
      </c>
      <c r="E138" s="16" t="s">
        <v>40</v>
      </c>
      <c r="F138" s="17">
        <v>596.70000000000005</v>
      </c>
      <c r="G138" s="16" t="s">
        <v>636</v>
      </c>
      <c r="H138" s="16">
        <v>1650</v>
      </c>
      <c r="I138" s="16" t="s">
        <v>1928</v>
      </c>
      <c r="J138" s="16" t="s">
        <v>528</v>
      </c>
      <c r="K138" s="2" t="str">
        <f t="shared" si="2"/>
        <v>5</v>
      </c>
    </row>
    <row r="139" spans="1:11" x14ac:dyDescent="0.4">
      <c r="A139" s="16"/>
      <c r="B139" s="16" t="s">
        <v>924</v>
      </c>
      <c r="C139" s="16" t="s">
        <v>923</v>
      </c>
      <c r="D139" s="16" t="s">
        <v>220</v>
      </c>
      <c r="E139" s="16" t="s">
        <v>685</v>
      </c>
      <c r="F139" s="17">
        <v>619.29999999999995</v>
      </c>
      <c r="G139" s="16" t="s">
        <v>922</v>
      </c>
      <c r="H139" s="16">
        <v>1800</v>
      </c>
      <c r="I139" s="16" t="s">
        <v>434</v>
      </c>
      <c r="J139" s="16" t="s">
        <v>528</v>
      </c>
      <c r="K139" s="2" t="str">
        <f t="shared" si="2"/>
        <v>6</v>
      </c>
    </row>
    <row r="140" spans="1:11" x14ac:dyDescent="0.4">
      <c r="A140" s="16"/>
      <c r="B140" s="16" t="s">
        <v>1775</v>
      </c>
      <c r="C140" s="16" t="s">
        <v>1776</v>
      </c>
      <c r="D140" s="16" t="s">
        <v>18</v>
      </c>
      <c r="E140" s="16" t="s">
        <v>83</v>
      </c>
      <c r="F140" s="17">
        <v>619.79999999999995</v>
      </c>
      <c r="G140" s="16" t="s">
        <v>1777</v>
      </c>
      <c r="H140" s="18">
        <v>1900</v>
      </c>
      <c r="I140" s="16" t="s">
        <v>359</v>
      </c>
      <c r="J140" s="16" t="s">
        <v>528</v>
      </c>
      <c r="K140" s="2" t="str">
        <f t="shared" si="2"/>
        <v>6</v>
      </c>
    </row>
    <row r="141" spans="1:11" x14ac:dyDescent="0.4">
      <c r="A141" s="16"/>
      <c r="B141" s="16" t="s">
        <v>1778</v>
      </c>
      <c r="C141" s="16" t="s">
        <v>1779</v>
      </c>
      <c r="D141" s="16" t="s">
        <v>220</v>
      </c>
      <c r="E141" s="16" t="s">
        <v>770</v>
      </c>
      <c r="F141" s="17">
        <v>627.03800000000001</v>
      </c>
      <c r="G141" s="16" t="s">
        <v>1780</v>
      </c>
      <c r="H141" s="18">
        <v>2100</v>
      </c>
      <c r="I141" s="16" t="s">
        <v>318</v>
      </c>
      <c r="J141" s="16" t="s">
        <v>528</v>
      </c>
      <c r="K141" s="2" t="str">
        <f t="shared" si="2"/>
        <v>6</v>
      </c>
    </row>
    <row r="142" spans="1:11" x14ac:dyDescent="0.4">
      <c r="A142" s="16"/>
      <c r="B142" s="16" t="s">
        <v>679</v>
      </c>
      <c r="C142" s="16" t="s">
        <v>680</v>
      </c>
      <c r="D142" s="16" t="s">
        <v>22</v>
      </c>
      <c r="E142" s="16" t="s">
        <v>347</v>
      </c>
      <c r="F142" s="17">
        <v>645.6</v>
      </c>
      <c r="G142" s="16" t="s">
        <v>681</v>
      </c>
      <c r="H142" s="16">
        <v>5000</v>
      </c>
      <c r="I142" s="16" t="s">
        <v>136</v>
      </c>
      <c r="J142" s="16" t="s">
        <v>528</v>
      </c>
      <c r="K142" s="2" t="str">
        <f t="shared" si="2"/>
        <v>6</v>
      </c>
    </row>
    <row r="143" spans="1:11" x14ac:dyDescent="0.4">
      <c r="A143" s="16"/>
      <c r="B143" s="16" t="s">
        <v>1599</v>
      </c>
      <c r="C143" s="16" t="s">
        <v>1600</v>
      </c>
      <c r="D143" s="16" t="s">
        <v>220</v>
      </c>
      <c r="E143" s="16" t="s">
        <v>558</v>
      </c>
      <c r="F143" s="17">
        <v>649.59</v>
      </c>
      <c r="G143" s="16" t="s">
        <v>1601</v>
      </c>
      <c r="H143" s="18">
        <v>1800</v>
      </c>
      <c r="I143" s="16" t="s">
        <v>330</v>
      </c>
      <c r="J143" s="16" t="s">
        <v>528</v>
      </c>
      <c r="K143" s="2" t="str">
        <f t="shared" si="2"/>
        <v>6</v>
      </c>
    </row>
    <row r="144" spans="1:11" x14ac:dyDescent="0.4">
      <c r="A144" s="16"/>
      <c r="B144" s="16" t="s">
        <v>1781</v>
      </c>
      <c r="C144" s="16" t="s">
        <v>1782</v>
      </c>
      <c r="D144" s="16" t="s">
        <v>18</v>
      </c>
      <c r="E144" s="16" t="s">
        <v>388</v>
      </c>
      <c r="F144" s="17">
        <v>652.1</v>
      </c>
      <c r="G144" s="16" t="s">
        <v>1783</v>
      </c>
      <c r="H144" s="18">
        <v>3000</v>
      </c>
      <c r="I144" s="16" t="s">
        <v>132</v>
      </c>
      <c r="J144" s="16" t="s">
        <v>528</v>
      </c>
      <c r="K144" s="2" t="str">
        <f t="shared" si="2"/>
        <v>6</v>
      </c>
    </row>
    <row r="145" spans="1:11" x14ac:dyDescent="0.4">
      <c r="A145" s="16" t="s">
        <v>1835</v>
      </c>
      <c r="B145" s="16" t="s">
        <v>1836</v>
      </c>
      <c r="C145" s="16" t="s">
        <v>1837</v>
      </c>
      <c r="D145" s="16" t="s">
        <v>220</v>
      </c>
      <c r="E145" s="16" t="s">
        <v>1838</v>
      </c>
      <c r="F145" s="17">
        <v>652.18100000000004</v>
      </c>
      <c r="G145" s="16" t="s">
        <v>1839</v>
      </c>
      <c r="H145" s="18">
        <v>1800</v>
      </c>
      <c r="I145" s="16" t="s">
        <v>129</v>
      </c>
      <c r="J145" s="16" t="s">
        <v>528</v>
      </c>
      <c r="K145" s="2" t="str">
        <f t="shared" si="2"/>
        <v>6</v>
      </c>
    </row>
    <row r="146" spans="1:11" x14ac:dyDescent="0.4">
      <c r="A146" s="16"/>
      <c r="B146" s="16" t="s">
        <v>682</v>
      </c>
      <c r="C146" s="16" t="s">
        <v>683</v>
      </c>
      <c r="D146" s="16" t="s">
        <v>220</v>
      </c>
      <c r="E146" s="16" t="s">
        <v>456</v>
      </c>
      <c r="F146" s="17">
        <v>661.9</v>
      </c>
      <c r="G146" s="16" t="s">
        <v>684</v>
      </c>
      <c r="H146" s="16">
        <v>2200</v>
      </c>
      <c r="I146" s="16" t="s">
        <v>278</v>
      </c>
      <c r="J146" s="16" t="s">
        <v>528</v>
      </c>
      <c r="K146" s="2" t="str">
        <f t="shared" si="2"/>
        <v>6</v>
      </c>
    </row>
    <row r="147" spans="1:11" x14ac:dyDescent="0.4">
      <c r="A147" s="16"/>
      <c r="B147" s="16" t="s">
        <v>807</v>
      </c>
      <c r="C147" s="16" t="s">
        <v>806</v>
      </c>
      <c r="D147" s="16" t="s">
        <v>31</v>
      </c>
      <c r="E147" s="16" t="s">
        <v>805</v>
      </c>
      <c r="F147" s="17">
        <v>686.7</v>
      </c>
      <c r="G147" s="16" t="s">
        <v>804</v>
      </c>
      <c r="H147" s="16">
        <v>2600</v>
      </c>
      <c r="I147" s="16" t="s">
        <v>632</v>
      </c>
      <c r="J147" s="16" t="s">
        <v>528</v>
      </c>
      <c r="K147" s="2" t="str">
        <f t="shared" si="2"/>
        <v>6</v>
      </c>
    </row>
    <row r="148" spans="1:11" x14ac:dyDescent="0.4">
      <c r="A148" s="16"/>
      <c r="B148" s="16" t="s">
        <v>1721</v>
      </c>
      <c r="C148" s="16" t="s">
        <v>1722</v>
      </c>
      <c r="D148" s="16" t="s">
        <v>87</v>
      </c>
      <c r="E148" s="16" t="s">
        <v>294</v>
      </c>
      <c r="F148" s="17">
        <v>702</v>
      </c>
      <c r="G148" s="16" t="s">
        <v>1723</v>
      </c>
      <c r="H148" s="18">
        <v>4500</v>
      </c>
      <c r="I148" s="16" t="s">
        <v>15</v>
      </c>
      <c r="J148" s="16" t="s">
        <v>528</v>
      </c>
      <c r="K148" s="2" t="str">
        <f t="shared" si="2"/>
        <v>7</v>
      </c>
    </row>
    <row r="149" spans="1:11" x14ac:dyDescent="0.4">
      <c r="A149" s="16"/>
      <c r="B149" s="16" t="s">
        <v>1724</v>
      </c>
      <c r="C149" s="16" t="s">
        <v>1725</v>
      </c>
      <c r="D149" s="16" t="s">
        <v>31</v>
      </c>
      <c r="E149" s="16" t="s">
        <v>838</v>
      </c>
      <c r="F149" s="17">
        <v>702.1</v>
      </c>
      <c r="G149" s="16" t="s">
        <v>1726</v>
      </c>
      <c r="H149" s="18">
        <v>4400</v>
      </c>
      <c r="I149" s="16" t="s">
        <v>477</v>
      </c>
      <c r="J149" s="16" t="s">
        <v>528</v>
      </c>
      <c r="K149" s="2" t="str">
        <f t="shared" si="2"/>
        <v>7</v>
      </c>
    </row>
    <row r="150" spans="1:11" x14ac:dyDescent="0.4">
      <c r="A150" s="16"/>
      <c r="B150" s="16" t="s">
        <v>1035</v>
      </c>
      <c r="C150" s="16" t="s">
        <v>1034</v>
      </c>
      <c r="D150" s="16" t="s">
        <v>220</v>
      </c>
      <c r="E150" s="16" t="s">
        <v>263</v>
      </c>
      <c r="F150" s="17">
        <v>704</v>
      </c>
      <c r="G150" s="16" t="s">
        <v>1033</v>
      </c>
      <c r="H150" s="16">
        <v>1800</v>
      </c>
      <c r="I150" s="16" t="s">
        <v>123</v>
      </c>
      <c r="J150" s="16" t="s">
        <v>528</v>
      </c>
      <c r="K150" s="2" t="str">
        <f t="shared" si="2"/>
        <v>7</v>
      </c>
    </row>
    <row r="151" spans="1:11" x14ac:dyDescent="0.4">
      <c r="A151" s="16"/>
      <c r="B151" s="16" t="s">
        <v>803</v>
      </c>
      <c r="C151" s="16" t="s">
        <v>802</v>
      </c>
      <c r="D151" s="16" t="s">
        <v>31</v>
      </c>
      <c r="E151" s="16" t="s">
        <v>801</v>
      </c>
      <c r="F151" s="17">
        <v>706.9</v>
      </c>
      <c r="G151" s="16" t="s">
        <v>800</v>
      </c>
      <c r="H151" s="16">
        <v>2000</v>
      </c>
      <c r="I151" s="16" t="s">
        <v>123</v>
      </c>
      <c r="J151" s="16" t="s">
        <v>528</v>
      </c>
      <c r="K151" s="2" t="str">
        <f t="shared" si="2"/>
        <v>7</v>
      </c>
    </row>
    <row r="152" spans="1:11" x14ac:dyDescent="0.4">
      <c r="A152" s="16"/>
      <c r="B152" s="16" t="s">
        <v>1032</v>
      </c>
      <c r="C152" s="16" t="s">
        <v>1031</v>
      </c>
      <c r="D152" s="16" t="s">
        <v>18</v>
      </c>
      <c r="E152" s="16" t="s">
        <v>161</v>
      </c>
      <c r="F152" s="17">
        <v>721.02499999999998</v>
      </c>
      <c r="G152" s="16" t="s">
        <v>1030</v>
      </c>
      <c r="H152" s="16">
        <v>2300</v>
      </c>
      <c r="I152" s="16" t="s">
        <v>28</v>
      </c>
      <c r="J152" s="16" t="s">
        <v>528</v>
      </c>
      <c r="K152" s="2" t="str">
        <f t="shared" si="2"/>
        <v>7</v>
      </c>
    </row>
    <row r="153" spans="1:11" x14ac:dyDescent="0.4">
      <c r="A153" s="16"/>
      <c r="B153" s="16" t="s">
        <v>1896</v>
      </c>
      <c r="C153" s="16" t="s">
        <v>1897</v>
      </c>
      <c r="D153" s="16" t="s">
        <v>82</v>
      </c>
      <c r="E153" s="16" t="s">
        <v>265</v>
      </c>
      <c r="F153" s="17">
        <v>722.2</v>
      </c>
      <c r="G153" s="16" t="s">
        <v>1898</v>
      </c>
      <c r="H153" s="18">
        <v>6000</v>
      </c>
      <c r="I153" s="16" t="s">
        <v>322</v>
      </c>
      <c r="J153" s="16" t="s">
        <v>528</v>
      </c>
      <c r="K153" s="2" t="str">
        <f t="shared" si="2"/>
        <v>7</v>
      </c>
    </row>
    <row r="154" spans="1:11" x14ac:dyDescent="0.4">
      <c r="A154" s="16"/>
      <c r="B154" s="16" t="s">
        <v>799</v>
      </c>
      <c r="C154" s="16" t="s">
        <v>798</v>
      </c>
      <c r="D154" s="16" t="s">
        <v>35</v>
      </c>
      <c r="E154" s="16" t="s">
        <v>490</v>
      </c>
      <c r="F154" s="17">
        <v>723.05</v>
      </c>
      <c r="G154" s="16" t="s">
        <v>797</v>
      </c>
      <c r="H154" s="16">
        <v>2200</v>
      </c>
      <c r="I154" s="16" t="s">
        <v>458</v>
      </c>
      <c r="J154" s="16" t="s">
        <v>528</v>
      </c>
      <c r="K154" s="2" t="str">
        <f t="shared" si="2"/>
        <v>7</v>
      </c>
    </row>
    <row r="155" spans="1:11" x14ac:dyDescent="0.4">
      <c r="A155" s="16"/>
      <c r="B155" s="16" t="s">
        <v>446</v>
      </c>
      <c r="C155" s="16" t="s">
        <v>447</v>
      </c>
      <c r="D155" s="16" t="s">
        <v>26</v>
      </c>
      <c r="E155" s="16" t="s">
        <v>144</v>
      </c>
      <c r="F155" s="17">
        <v>725.4</v>
      </c>
      <c r="G155" s="16" t="s">
        <v>448</v>
      </c>
      <c r="H155" s="16">
        <v>2800</v>
      </c>
      <c r="I155" s="16" t="s">
        <v>136</v>
      </c>
      <c r="J155" s="16" t="s">
        <v>528</v>
      </c>
      <c r="K155" s="2" t="str">
        <f t="shared" si="2"/>
        <v>7</v>
      </c>
    </row>
    <row r="156" spans="1:11" x14ac:dyDescent="0.4">
      <c r="A156" s="16"/>
      <c r="B156" s="16" t="s">
        <v>1730</v>
      </c>
      <c r="C156" s="16" t="s">
        <v>1731</v>
      </c>
      <c r="D156" s="16" t="s">
        <v>1732</v>
      </c>
      <c r="E156" s="16" t="s">
        <v>1733</v>
      </c>
      <c r="F156" s="17">
        <v>726.1</v>
      </c>
      <c r="G156" s="16" t="s">
        <v>1734</v>
      </c>
      <c r="H156" s="18">
        <v>2900</v>
      </c>
      <c r="I156" s="16" t="s">
        <v>410</v>
      </c>
      <c r="J156" s="16" t="s">
        <v>528</v>
      </c>
      <c r="K156" s="2" t="str">
        <f t="shared" si="2"/>
        <v>7</v>
      </c>
    </row>
    <row r="157" spans="1:11" x14ac:dyDescent="0.4">
      <c r="A157" s="16"/>
      <c r="B157" s="16" t="s">
        <v>415</v>
      </c>
      <c r="C157" s="16" t="s">
        <v>416</v>
      </c>
      <c r="D157" s="16" t="s">
        <v>22</v>
      </c>
      <c r="E157" s="16" t="s">
        <v>295</v>
      </c>
      <c r="F157" s="17">
        <v>726.5</v>
      </c>
      <c r="G157" s="16" t="s">
        <v>417</v>
      </c>
      <c r="H157" s="16">
        <v>2800</v>
      </c>
      <c r="I157" s="16" t="s">
        <v>341</v>
      </c>
      <c r="J157" s="16" t="s">
        <v>528</v>
      </c>
      <c r="K157" s="2" t="str">
        <f t="shared" si="2"/>
        <v>7</v>
      </c>
    </row>
    <row r="158" spans="1:11" x14ac:dyDescent="0.4">
      <c r="A158" s="16"/>
      <c r="B158" s="16" t="s">
        <v>794</v>
      </c>
      <c r="C158" s="16" t="s">
        <v>793</v>
      </c>
      <c r="D158" s="16" t="s">
        <v>220</v>
      </c>
      <c r="E158" s="16" t="s">
        <v>60</v>
      </c>
      <c r="F158" s="17">
        <v>728.2</v>
      </c>
      <c r="G158" s="16" t="s">
        <v>792</v>
      </c>
      <c r="H158" s="16">
        <v>1700</v>
      </c>
      <c r="I158" s="16" t="s">
        <v>19</v>
      </c>
      <c r="J158" s="16" t="s">
        <v>528</v>
      </c>
      <c r="K158" s="2" t="str">
        <f t="shared" si="2"/>
        <v>7</v>
      </c>
    </row>
    <row r="159" spans="1:11" x14ac:dyDescent="0.4">
      <c r="A159" s="16"/>
      <c r="B159" s="16" t="s">
        <v>686</v>
      </c>
      <c r="C159" s="16" t="s">
        <v>687</v>
      </c>
      <c r="D159" s="16" t="s">
        <v>18</v>
      </c>
      <c r="E159" s="16" t="s">
        <v>688</v>
      </c>
      <c r="F159" s="17">
        <v>728.4</v>
      </c>
      <c r="G159" s="16" t="s">
        <v>689</v>
      </c>
      <c r="H159" s="16">
        <v>3500</v>
      </c>
      <c r="I159" s="16" t="s">
        <v>562</v>
      </c>
      <c r="J159" s="16" t="s">
        <v>528</v>
      </c>
      <c r="K159" s="2" t="str">
        <f t="shared" si="2"/>
        <v>7</v>
      </c>
    </row>
    <row r="160" spans="1:11" x14ac:dyDescent="0.4">
      <c r="A160" s="16"/>
      <c r="B160" s="16" t="s">
        <v>1784</v>
      </c>
      <c r="C160" s="16" t="s">
        <v>1785</v>
      </c>
      <c r="D160" s="16" t="s">
        <v>220</v>
      </c>
      <c r="E160" s="16" t="s">
        <v>928</v>
      </c>
      <c r="F160" s="17">
        <v>732.1</v>
      </c>
      <c r="G160" s="16" t="s">
        <v>1786</v>
      </c>
      <c r="H160" s="18">
        <v>2200</v>
      </c>
      <c r="I160" s="16" t="s">
        <v>453</v>
      </c>
      <c r="J160" s="16" t="s">
        <v>528</v>
      </c>
      <c r="K160" s="2" t="str">
        <f t="shared" si="2"/>
        <v>7</v>
      </c>
    </row>
    <row r="161" spans="1:11" x14ac:dyDescent="0.4">
      <c r="A161" s="16"/>
      <c r="B161" s="16" t="s">
        <v>1899</v>
      </c>
      <c r="C161" s="16" t="s">
        <v>1900</v>
      </c>
      <c r="D161" s="16" t="s">
        <v>220</v>
      </c>
      <c r="E161" s="16" t="s">
        <v>83</v>
      </c>
      <c r="F161" s="17">
        <v>743</v>
      </c>
      <c r="G161" s="16" t="s">
        <v>1901</v>
      </c>
      <c r="H161" s="18">
        <v>1600</v>
      </c>
      <c r="I161" s="16" t="s">
        <v>39</v>
      </c>
      <c r="J161" s="16" t="s">
        <v>528</v>
      </c>
      <c r="K161" s="2" t="str">
        <f t="shared" si="2"/>
        <v>7</v>
      </c>
    </row>
    <row r="162" spans="1:11" x14ac:dyDescent="0.4">
      <c r="A162" s="16"/>
      <c r="B162" s="16" t="s">
        <v>638</v>
      </c>
      <c r="C162" s="16" t="s">
        <v>639</v>
      </c>
      <c r="D162" s="16" t="s">
        <v>220</v>
      </c>
      <c r="E162" s="16" t="s">
        <v>279</v>
      </c>
      <c r="F162" s="17">
        <v>749.13</v>
      </c>
      <c r="G162" s="16" t="s">
        <v>640</v>
      </c>
      <c r="H162" s="16">
        <v>1800</v>
      </c>
      <c r="I162" s="16" t="s">
        <v>278</v>
      </c>
      <c r="J162" s="16" t="s">
        <v>528</v>
      </c>
      <c r="K162" s="2" t="str">
        <f t="shared" si="2"/>
        <v>7</v>
      </c>
    </row>
    <row r="163" spans="1:11" x14ac:dyDescent="0.4">
      <c r="A163" s="16"/>
      <c r="B163" s="16" t="s">
        <v>1840</v>
      </c>
      <c r="C163" s="16" t="s">
        <v>1841</v>
      </c>
      <c r="D163" s="16" t="s">
        <v>13</v>
      </c>
      <c r="E163" s="16" t="s">
        <v>161</v>
      </c>
      <c r="F163" s="17">
        <v>750</v>
      </c>
      <c r="G163" s="16" t="s">
        <v>1842</v>
      </c>
      <c r="H163" s="18">
        <v>2500</v>
      </c>
      <c r="I163" s="16" t="s">
        <v>438</v>
      </c>
      <c r="J163" s="16" t="s">
        <v>528</v>
      </c>
      <c r="K163" s="2" t="str">
        <f t="shared" si="2"/>
        <v>7</v>
      </c>
    </row>
    <row r="164" spans="1:11" x14ac:dyDescent="0.4">
      <c r="A164" s="16"/>
      <c r="B164" s="16" t="s">
        <v>690</v>
      </c>
      <c r="C164" s="16" t="s">
        <v>691</v>
      </c>
      <c r="D164" s="16" t="s">
        <v>22</v>
      </c>
      <c r="E164" s="16" t="s">
        <v>253</v>
      </c>
      <c r="F164" s="17">
        <v>754.9</v>
      </c>
      <c r="G164" s="16" t="s">
        <v>692</v>
      </c>
      <c r="H164" s="16">
        <v>8600</v>
      </c>
      <c r="I164" s="16" t="s">
        <v>570</v>
      </c>
      <c r="J164" s="16" t="s">
        <v>528</v>
      </c>
      <c r="K164" s="2" t="str">
        <f t="shared" si="2"/>
        <v>7</v>
      </c>
    </row>
    <row r="165" spans="1:11" x14ac:dyDescent="0.4">
      <c r="A165" s="16"/>
      <c r="B165" s="16" t="s">
        <v>1735</v>
      </c>
      <c r="C165" s="16" t="s">
        <v>1736</v>
      </c>
      <c r="D165" s="16" t="s">
        <v>220</v>
      </c>
      <c r="E165" s="16" t="s">
        <v>277</v>
      </c>
      <c r="F165" s="17">
        <v>762.3</v>
      </c>
      <c r="G165" s="16" t="s">
        <v>1737</v>
      </c>
      <c r="H165" s="18">
        <v>1600</v>
      </c>
      <c r="I165" s="16" t="s">
        <v>216</v>
      </c>
      <c r="J165" s="16" t="s">
        <v>528</v>
      </c>
      <c r="K165" s="2" t="str">
        <f t="shared" si="2"/>
        <v>7</v>
      </c>
    </row>
    <row r="166" spans="1:11" x14ac:dyDescent="0.4">
      <c r="A166" s="16"/>
      <c r="B166" s="16" t="s">
        <v>1029</v>
      </c>
      <c r="C166" s="16" t="s">
        <v>1028</v>
      </c>
      <c r="D166" s="16" t="s">
        <v>18</v>
      </c>
      <c r="E166" s="16" t="s">
        <v>490</v>
      </c>
      <c r="F166" s="17">
        <v>768.1</v>
      </c>
      <c r="G166" s="16" t="s">
        <v>1027</v>
      </c>
      <c r="H166" s="16">
        <v>2500</v>
      </c>
      <c r="I166" s="16" t="s">
        <v>172</v>
      </c>
      <c r="J166" s="16" t="s">
        <v>528</v>
      </c>
      <c r="K166" s="2" t="str">
        <f t="shared" si="2"/>
        <v>7</v>
      </c>
    </row>
    <row r="167" spans="1:11" x14ac:dyDescent="0.4">
      <c r="A167" s="16"/>
      <c r="B167" s="16" t="s">
        <v>975</v>
      </c>
      <c r="C167" s="16" t="s">
        <v>974</v>
      </c>
      <c r="D167" s="16" t="s">
        <v>31</v>
      </c>
      <c r="E167" s="16" t="s">
        <v>973</v>
      </c>
      <c r="F167" s="17">
        <v>768.1</v>
      </c>
      <c r="G167" s="16" t="s">
        <v>972</v>
      </c>
      <c r="H167" s="16">
        <v>3000</v>
      </c>
      <c r="I167" s="16" t="s">
        <v>562</v>
      </c>
      <c r="J167" s="16" t="s">
        <v>528</v>
      </c>
      <c r="K167" s="2" t="str">
        <f t="shared" si="2"/>
        <v>7</v>
      </c>
    </row>
    <row r="168" spans="1:11" x14ac:dyDescent="0.4">
      <c r="A168" s="16"/>
      <c r="B168" s="16" t="s">
        <v>1802</v>
      </c>
      <c r="C168" s="16" t="s">
        <v>1803</v>
      </c>
      <c r="D168" s="16" t="s">
        <v>220</v>
      </c>
      <c r="E168" s="16" t="s">
        <v>279</v>
      </c>
      <c r="F168" s="17">
        <v>773.04</v>
      </c>
      <c r="G168" s="16" t="s">
        <v>1804</v>
      </c>
      <c r="H168" s="18">
        <v>1900</v>
      </c>
      <c r="I168" s="16" t="s">
        <v>557</v>
      </c>
      <c r="J168" s="16" t="s">
        <v>528</v>
      </c>
      <c r="K168" s="2" t="str">
        <f t="shared" si="2"/>
        <v>7</v>
      </c>
    </row>
    <row r="169" spans="1:11" x14ac:dyDescent="0.4">
      <c r="A169" s="16"/>
      <c r="B169" s="16" t="s">
        <v>1843</v>
      </c>
      <c r="C169" s="16" t="s">
        <v>1844</v>
      </c>
      <c r="D169" s="16" t="s">
        <v>18</v>
      </c>
      <c r="E169" s="16" t="s">
        <v>139</v>
      </c>
      <c r="F169" s="17">
        <v>774</v>
      </c>
      <c r="G169" s="16" t="s">
        <v>1845</v>
      </c>
      <c r="H169" s="18">
        <v>1800</v>
      </c>
      <c r="I169" s="16" t="s">
        <v>62</v>
      </c>
      <c r="J169" s="16" t="s">
        <v>528</v>
      </c>
      <c r="K169" s="2" t="str">
        <f t="shared" si="2"/>
        <v>7</v>
      </c>
    </row>
    <row r="170" spans="1:11" x14ac:dyDescent="0.4">
      <c r="A170" s="16"/>
      <c r="B170" s="16" t="s">
        <v>1026</v>
      </c>
      <c r="C170" s="16" t="s">
        <v>1025</v>
      </c>
      <c r="D170" s="16" t="s">
        <v>18</v>
      </c>
      <c r="E170" s="16" t="s">
        <v>147</v>
      </c>
      <c r="F170" s="17">
        <v>782</v>
      </c>
      <c r="G170" s="16" t="s">
        <v>1024</v>
      </c>
      <c r="H170" s="16">
        <v>1800</v>
      </c>
      <c r="I170" s="16" t="s">
        <v>511</v>
      </c>
      <c r="J170" s="16" t="s">
        <v>528</v>
      </c>
      <c r="K170" s="2" t="str">
        <f t="shared" si="2"/>
        <v>7</v>
      </c>
    </row>
    <row r="171" spans="1:11" x14ac:dyDescent="0.4">
      <c r="A171" s="16"/>
      <c r="B171" s="16" t="s">
        <v>693</v>
      </c>
      <c r="C171" s="16" t="s">
        <v>694</v>
      </c>
      <c r="D171" s="16" t="s">
        <v>220</v>
      </c>
      <c r="E171" s="16" t="s">
        <v>695</v>
      </c>
      <c r="F171" s="17">
        <v>782.3</v>
      </c>
      <c r="G171" s="16" t="s">
        <v>696</v>
      </c>
      <c r="H171" s="16">
        <v>1800</v>
      </c>
      <c r="I171" s="16" t="s">
        <v>44</v>
      </c>
      <c r="J171" s="16" t="s">
        <v>528</v>
      </c>
      <c r="K171" s="2" t="str">
        <f t="shared" si="2"/>
        <v>7</v>
      </c>
    </row>
    <row r="172" spans="1:11" x14ac:dyDescent="0.4">
      <c r="A172" s="16"/>
      <c r="B172" s="16" t="s">
        <v>1902</v>
      </c>
      <c r="C172" s="16" t="s">
        <v>1903</v>
      </c>
      <c r="D172" s="16" t="s">
        <v>220</v>
      </c>
      <c r="E172" s="16" t="s">
        <v>339</v>
      </c>
      <c r="F172" s="17">
        <v>782.3</v>
      </c>
      <c r="G172" s="16" t="s">
        <v>1904</v>
      </c>
      <c r="H172" s="18">
        <v>2000</v>
      </c>
      <c r="I172" s="16" t="s">
        <v>289</v>
      </c>
      <c r="J172" s="16" t="s">
        <v>528</v>
      </c>
      <c r="K172" s="2" t="str">
        <f t="shared" si="2"/>
        <v>7</v>
      </c>
    </row>
    <row r="173" spans="1:11" x14ac:dyDescent="0.4">
      <c r="A173" s="16"/>
      <c r="B173" s="16" t="s">
        <v>791</v>
      </c>
      <c r="C173" s="16" t="s">
        <v>790</v>
      </c>
      <c r="D173" s="16" t="s">
        <v>220</v>
      </c>
      <c r="E173" s="16" t="s">
        <v>789</v>
      </c>
      <c r="F173" s="17">
        <v>783.47</v>
      </c>
      <c r="G173" s="16" t="s">
        <v>788</v>
      </c>
      <c r="H173" s="16">
        <v>1800</v>
      </c>
      <c r="I173" s="16" t="s">
        <v>511</v>
      </c>
      <c r="J173" s="16" t="s">
        <v>528</v>
      </c>
      <c r="K173" s="2" t="str">
        <f t="shared" si="2"/>
        <v>7</v>
      </c>
    </row>
    <row r="174" spans="1:11" x14ac:dyDescent="0.4">
      <c r="A174" s="16"/>
      <c r="B174" s="16" t="s">
        <v>1905</v>
      </c>
      <c r="C174" s="16" t="s">
        <v>1906</v>
      </c>
      <c r="D174" s="16" t="s">
        <v>18</v>
      </c>
      <c r="E174" s="16" t="s">
        <v>139</v>
      </c>
      <c r="F174" s="17">
        <v>783.47</v>
      </c>
      <c r="G174" s="16" t="s">
        <v>1907</v>
      </c>
      <c r="H174" s="18">
        <v>1500</v>
      </c>
      <c r="I174" s="16" t="s">
        <v>511</v>
      </c>
      <c r="J174" s="16" t="s">
        <v>528</v>
      </c>
      <c r="K174" s="2" t="str">
        <f t="shared" si="2"/>
        <v>7</v>
      </c>
    </row>
    <row r="175" spans="1:11" x14ac:dyDescent="0.4">
      <c r="A175" s="16"/>
      <c r="B175" s="16" t="s">
        <v>1023</v>
      </c>
      <c r="C175" s="16" t="s">
        <v>1022</v>
      </c>
      <c r="D175" s="16" t="s">
        <v>220</v>
      </c>
      <c r="E175" s="16" t="s">
        <v>966</v>
      </c>
      <c r="F175" s="17">
        <v>783.47</v>
      </c>
      <c r="G175" s="16" t="s">
        <v>1021</v>
      </c>
      <c r="H175" s="16">
        <v>2800</v>
      </c>
      <c r="I175" s="16" t="s">
        <v>632</v>
      </c>
      <c r="J175" s="16" t="s">
        <v>528</v>
      </c>
      <c r="K175" s="2" t="str">
        <f t="shared" si="2"/>
        <v>7</v>
      </c>
    </row>
    <row r="176" spans="1:11" x14ac:dyDescent="0.4">
      <c r="A176" s="16"/>
      <c r="B176" s="16" t="s">
        <v>915</v>
      </c>
      <c r="C176" s="16" t="s">
        <v>914</v>
      </c>
      <c r="D176" s="16" t="s">
        <v>220</v>
      </c>
      <c r="E176" s="16" t="s">
        <v>83</v>
      </c>
      <c r="F176" s="17">
        <v>783.7</v>
      </c>
      <c r="G176" s="16" t="s">
        <v>913</v>
      </c>
      <c r="H176" s="16">
        <v>1500</v>
      </c>
      <c r="I176" s="16" t="s">
        <v>318</v>
      </c>
      <c r="J176" s="16" t="s">
        <v>528</v>
      </c>
      <c r="K176" s="2" t="str">
        <f t="shared" si="2"/>
        <v>7</v>
      </c>
    </row>
    <row r="177" spans="1:11" x14ac:dyDescent="0.4">
      <c r="A177" s="16"/>
      <c r="B177" s="16" t="s">
        <v>697</v>
      </c>
      <c r="C177" s="16" t="s">
        <v>698</v>
      </c>
      <c r="D177" s="16" t="s">
        <v>220</v>
      </c>
      <c r="E177" s="16" t="s">
        <v>264</v>
      </c>
      <c r="F177" s="17">
        <v>786.1</v>
      </c>
      <c r="G177" s="16" t="s">
        <v>699</v>
      </c>
      <c r="H177" s="16">
        <v>1600</v>
      </c>
      <c r="I177" s="16" t="s">
        <v>354</v>
      </c>
      <c r="J177" s="16" t="s">
        <v>528</v>
      </c>
      <c r="K177" s="2" t="str">
        <f t="shared" si="2"/>
        <v>7</v>
      </c>
    </row>
    <row r="178" spans="1:11" x14ac:dyDescent="0.4">
      <c r="A178" s="16"/>
      <c r="B178" s="16" t="s">
        <v>787</v>
      </c>
      <c r="C178" s="16" t="s">
        <v>786</v>
      </c>
      <c r="D178" s="16" t="s">
        <v>18</v>
      </c>
      <c r="E178" s="16" t="s">
        <v>128</v>
      </c>
      <c r="F178" s="17">
        <v>786.1</v>
      </c>
      <c r="G178" s="16" t="s">
        <v>785</v>
      </c>
      <c r="H178" s="16">
        <v>2000</v>
      </c>
      <c r="I178" s="16" t="s">
        <v>359</v>
      </c>
      <c r="J178" s="16" t="s">
        <v>528</v>
      </c>
      <c r="K178" s="2" t="str">
        <f t="shared" si="2"/>
        <v>7</v>
      </c>
    </row>
    <row r="179" spans="1:11" x14ac:dyDescent="0.4">
      <c r="A179" s="16"/>
      <c r="B179" s="16" t="s">
        <v>1745</v>
      </c>
      <c r="C179" s="16" t="s">
        <v>1746</v>
      </c>
      <c r="D179" s="16" t="s">
        <v>220</v>
      </c>
      <c r="E179" s="16" t="s">
        <v>161</v>
      </c>
      <c r="F179" s="17">
        <v>786.18</v>
      </c>
      <c r="G179" s="16" t="s">
        <v>1747</v>
      </c>
      <c r="H179" s="18">
        <v>1600</v>
      </c>
      <c r="I179" s="16" t="s">
        <v>354</v>
      </c>
      <c r="J179" s="16" t="s">
        <v>528</v>
      </c>
      <c r="K179" s="2" t="str">
        <f t="shared" si="2"/>
        <v>7</v>
      </c>
    </row>
    <row r="180" spans="1:11" x14ac:dyDescent="0.4">
      <c r="A180" s="16"/>
      <c r="B180" s="16" t="s">
        <v>585</v>
      </c>
      <c r="C180" s="16" t="s">
        <v>586</v>
      </c>
      <c r="D180" s="16" t="s">
        <v>220</v>
      </c>
      <c r="E180" s="16" t="s">
        <v>277</v>
      </c>
      <c r="F180" s="17">
        <v>787.1</v>
      </c>
      <c r="G180" s="16" t="s">
        <v>587</v>
      </c>
      <c r="H180" s="16">
        <v>1600</v>
      </c>
      <c r="I180" s="16" t="s">
        <v>556</v>
      </c>
      <c r="J180" s="16" t="s">
        <v>528</v>
      </c>
      <c r="K180" s="2" t="str">
        <f t="shared" si="2"/>
        <v>7</v>
      </c>
    </row>
    <row r="181" spans="1:11" x14ac:dyDescent="0.4">
      <c r="A181" s="16"/>
      <c r="B181" s="16" t="s">
        <v>912</v>
      </c>
      <c r="C181" s="16" t="s">
        <v>911</v>
      </c>
      <c r="D181" s="16" t="s">
        <v>342</v>
      </c>
      <c r="E181" s="16" t="s">
        <v>910</v>
      </c>
      <c r="F181" s="17">
        <v>801.1</v>
      </c>
      <c r="G181" s="16" t="s">
        <v>909</v>
      </c>
      <c r="H181" s="16">
        <v>1030</v>
      </c>
      <c r="I181" s="16" t="s">
        <v>476</v>
      </c>
      <c r="J181" s="16" t="s">
        <v>528</v>
      </c>
      <c r="K181" s="2" t="str">
        <f t="shared" si="2"/>
        <v>8</v>
      </c>
    </row>
    <row r="182" spans="1:11" x14ac:dyDescent="0.4">
      <c r="A182" s="16"/>
      <c r="B182" s="16" t="s">
        <v>908</v>
      </c>
      <c r="C182" s="16" t="s">
        <v>907</v>
      </c>
      <c r="D182" s="16" t="s">
        <v>220</v>
      </c>
      <c r="E182" s="16" t="s">
        <v>543</v>
      </c>
      <c r="F182" s="17">
        <v>810.4</v>
      </c>
      <c r="G182" s="16" t="s">
        <v>906</v>
      </c>
      <c r="H182" s="16">
        <v>1700</v>
      </c>
      <c r="I182" s="16" t="s">
        <v>62</v>
      </c>
      <c r="J182" s="16" t="s">
        <v>528</v>
      </c>
      <c r="K182" s="2" t="str">
        <f t="shared" si="2"/>
        <v>8</v>
      </c>
    </row>
    <row r="183" spans="1:11" x14ac:dyDescent="0.4">
      <c r="A183" s="16"/>
      <c r="B183" s="16" t="s">
        <v>905</v>
      </c>
      <c r="C183" s="16" t="s">
        <v>904</v>
      </c>
      <c r="D183" s="16" t="s">
        <v>220</v>
      </c>
      <c r="E183" s="16" t="s">
        <v>83</v>
      </c>
      <c r="F183" s="17">
        <v>810.4</v>
      </c>
      <c r="G183" s="16" t="s">
        <v>903</v>
      </c>
      <c r="H183" s="16">
        <v>1500</v>
      </c>
      <c r="I183" s="16" t="s">
        <v>571</v>
      </c>
      <c r="J183" s="16" t="s">
        <v>528</v>
      </c>
      <c r="K183" s="2" t="str">
        <f t="shared" si="2"/>
        <v>8</v>
      </c>
    </row>
    <row r="184" spans="1:11" x14ac:dyDescent="0.4">
      <c r="A184" s="16"/>
      <c r="B184" s="16" t="s">
        <v>781</v>
      </c>
      <c r="C184" s="16" t="s">
        <v>780</v>
      </c>
      <c r="D184" s="16" t="s">
        <v>220</v>
      </c>
      <c r="E184" s="16" t="s">
        <v>779</v>
      </c>
      <c r="F184" s="17">
        <v>811.14</v>
      </c>
      <c r="G184" s="16" t="s">
        <v>778</v>
      </c>
      <c r="H184" s="16">
        <v>4300</v>
      </c>
      <c r="I184" s="16" t="s">
        <v>518</v>
      </c>
      <c r="J184" s="16" t="s">
        <v>528</v>
      </c>
      <c r="K184" s="2" t="str">
        <f t="shared" si="2"/>
        <v>8</v>
      </c>
    </row>
    <row r="185" spans="1:11" x14ac:dyDescent="0.4">
      <c r="A185" s="16"/>
      <c r="B185" s="16" t="s">
        <v>700</v>
      </c>
      <c r="C185" s="16" t="s">
        <v>701</v>
      </c>
      <c r="D185" s="16"/>
      <c r="E185" s="16"/>
      <c r="F185" s="17">
        <v>812</v>
      </c>
      <c r="G185" s="16" t="s">
        <v>702</v>
      </c>
      <c r="H185" s="16">
        <v>4000</v>
      </c>
      <c r="I185" s="16" t="s">
        <v>477</v>
      </c>
      <c r="J185" s="16" t="s">
        <v>528</v>
      </c>
      <c r="K185" s="2" t="str">
        <f t="shared" si="2"/>
        <v>8</v>
      </c>
    </row>
    <row r="186" spans="1:11" x14ac:dyDescent="0.4">
      <c r="A186" s="16"/>
      <c r="B186" s="16" t="s">
        <v>703</v>
      </c>
      <c r="C186" s="16" t="s">
        <v>704</v>
      </c>
      <c r="D186" s="16" t="s">
        <v>18</v>
      </c>
      <c r="E186" s="16" t="s">
        <v>705</v>
      </c>
      <c r="F186" s="17">
        <v>814</v>
      </c>
      <c r="G186" s="16" t="s">
        <v>706</v>
      </c>
      <c r="H186" s="16">
        <v>2200</v>
      </c>
      <c r="I186" s="16" t="s">
        <v>562</v>
      </c>
      <c r="J186" s="16" t="s">
        <v>528</v>
      </c>
      <c r="K186" s="2" t="str">
        <f t="shared" si="2"/>
        <v>8</v>
      </c>
    </row>
    <row r="187" spans="1:11" x14ac:dyDescent="0.4">
      <c r="A187" s="16"/>
      <c r="B187" s="16" t="s">
        <v>777</v>
      </c>
      <c r="C187" s="16" t="s">
        <v>776</v>
      </c>
      <c r="D187" s="16" t="s">
        <v>35</v>
      </c>
      <c r="E187" s="16" t="s">
        <v>775</v>
      </c>
      <c r="F187" s="17">
        <v>830.1</v>
      </c>
      <c r="G187" s="16" t="s">
        <v>774</v>
      </c>
      <c r="H187" s="16">
        <v>1800</v>
      </c>
      <c r="I187" s="16" t="s">
        <v>123</v>
      </c>
      <c r="J187" s="16" t="s">
        <v>528</v>
      </c>
      <c r="K187" s="2" t="str">
        <f t="shared" si="2"/>
        <v>8</v>
      </c>
    </row>
    <row r="188" spans="1:11" x14ac:dyDescent="0.4">
      <c r="A188" s="16"/>
      <c r="B188" s="16" t="s">
        <v>1675</v>
      </c>
      <c r="C188" s="16" t="s">
        <v>1676</v>
      </c>
      <c r="D188" s="16" t="s">
        <v>220</v>
      </c>
      <c r="E188" s="16" t="s">
        <v>277</v>
      </c>
      <c r="F188" s="17">
        <v>830.4</v>
      </c>
      <c r="G188" s="16" t="s">
        <v>1677</v>
      </c>
      <c r="H188" s="18">
        <v>1500</v>
      </c>
      <c r="I188" s="16" t="s">
        <v>637</v>
      </c>
      <c r="J188" s="16" t="s">
        <v>528</v>
      </c>
      <c r="K188" s="2" t="str">
        <f t="shared" si="2"/>
        <v>8</v>
      </c>
    </row>
    <row r="189" spans="1:11" x14ac:dyDescent="0.4">
      <c r="A189" s="16"/>
      <c r="B189" s="16" t="s">
        <v>1020</v>
      </c>
      <c r="C189" s="16" t="s">
        <v>1019</v>
      </c>
      <c r="D189" s="16" t="s">
        <v>342</v>
      </c>
      <c r="E189" s="16" t="s">
        <v>808</v>
      </c>
      <c r="F189" s="17">
        <v>830.7</v>
      </c>
      <c r="G189" s="16" t="s">
        <v>1018</v>
      </c>
      <c r="H189" s="16">
        <v>1000</v>
      </c>
      <c r="I189" s="16" t="s">
        <v>341</v>
      </c>
      <c r="J189" s="16" t="s">
        <v>528</v>
      </c>
      <c r="K189" s="2" t="str">
        <f t="shared" si="2"/>
        <v>8</v>
      </c>
    </row>
    <row r="190" spans="1:11" x14ac:dyDescent="0.4">
      <c r="A190" s="16"/>
      <c r="B190" s="16" t="s">
        <v>971</v>
      </c>
      <c r="C190" s="16" t="s">
        <v>970</v>
      </c>
      <c r="D190" s="16" t="s">
        <v>220</v>
      </c>
      <c r="E190" s="16" t="s">
        <v>848</v>
      </c>
      <c r="F190" s="17">
        <v>834</v>
      </c>
      <c r="G190" s="16" t="s">
        <v>969</v>
      </c>
      <c r="H190" s="16">
        <v>2000</v>
      </c>
      <c r="I190" s="16" t="s">
        <v>556</v>
      </c>
      <c r="J190" s="16" t="s">
        <v>528</v>
      </c>
      <c r="K190" s="2" t="str">
        <f t="shared" si="2"/>
        <v>8</v>
      </c>
    </row>
    <row r="191" spans="1:11" x14ac:dyDescent="0.4">
      <c r="A191" s="16"/>
      <c r="B191" s="16" t="s">
        <v>375</v>
      </c>
      <c r="C191" s="16" t="s">
        <v>376</v>
      </c>
      <c r="D191" s="16" t="s">
        <v>377</v>
      </c>
      <c r="E191" s="16" t="s">
        <v>161</v>
      </c>
      <c r="F191" s="17">
        <v>908.1</v>
      </c>
      <c r="G191" s="16" t="s">
        <v>378</v>
      </c>
      <c r="H191" s="16">
        <v>1800</v>
      </c>
      <c r="I191" s="16" t="s">
        <v>41</v>
      </c>
      <c r="J191" s="16" t="s">
        <v>528</v>
      </c>
      <c r="K191" s="2" t="str">
        <f t="shared" si="2"/>
        <v>9</v>
      </c>
    </row>
    <row r="192" spans="1:11" x14ac:dyDescent="0.4">
      <c r="A192" s="16"/>
      <c r="B192" s="16" t="s">
        <v>1017</v>
      </c>
      <c r="C192" s="16" t="s">
        <v>1016</v>
      </c>
      <c r="D192" s="16" t="s">
        <v>18</v>
      </c>
      <c r="E192" s="16" t="s">
        <v>253</v>
      </c>
      <c r="F192" s="17">
        <v>910.25</v>
      </c>
      <c r="G192" s="16" t="s">
        <v>1015</v>
      </c>
      <c r="H192" s="16">
        <v>2000</v>
      </c>
      <c r="I192" s="16" t="s">
        <v>453</v>
      </c>
      <c r="J192" s="16" t="s">
        <v>528</v>
      </c>
      <c r="K192" s="2" t="str">
        <f t="shared" si="2"/>
        <v>9</v>
      </c>
    </row>
    <row r="193" spans="1:11" x14ac:dyDescent="0.4">
      <c r="A193" s="16"/>
      <c r="B193" s="16" t="s">
        <v>773</v>
      </c>
      <c r="C193" s="16" t="s">
        <v>772</v>
      </c>
      <c r="D193" s="16" t="s">
        <v>220</v>
      </c>
      <c r="E193" s="16" t="s">
        <v>543</v>
      </c>
      <c r="F193" s="17">
        <v>910.26800000000003</v>
      </c>
      <c r="G193" s="16" t="s">
        <v>771</v>
      </c>
      <c r="H193" s="16">
        <v>1800</v>
      </c>
      <c r="I193" s="16" t="s">
        <v>44</v>
      </c>
      <c r="J193" s="16" t="s">
        <v>528</v>
      </c>
      <c r="K193" s="2" t="str">
        <f t="shared" si="2"/>
        <v>9</v>
      </c>
    </row>
    <row r="194" spans="1:11" x14ac:dyDescent="0.4">
      <c r="A194" s="16"/>
      <c r="B194" s="16" t="s">
        <v>1908</v>
      </c>
      <c r="C194" s="16" t="s">
        <v>888</v>
      </c>
      <c r="D194" s="16" t="s">
        <v>31</v>
      </c>
      <c r="E194" s="16" t="s">
        <v>1909</v>
      </c>
      <c r="F194" s="17">
        <v>910.26800000000003</v>
      </c>
      <c r="G194" s="16" t="s">
        <v>1910</v>
      </c>
      <c r="H194" s="18">
        <v>3300</v>
      </c>
      <c r="I194" s="16" t="s">
        <v>632</v>
      </c>
      <c r="J194" s="16" t="s">
        <v>528</v>
      </c>
      <c r="K194" s="2" t="str">
        <f t="shared" si="2"/>
        <v>9</v>
      </c>
    </row>
    <row r="195" spans="1:11" x14ac:dyDescent="0.4">
      <c r="A195" s="16"/>
      <c r="B195" s="16" t="s">
        <v>588</v>
      </c>
      <c r="C195" s="16" t="s">
        <v>589</v>
      </c>
      <c r="D195" s="16" t="s">
        <v>220</v>
      </c>
      <c r="E195" s="16" t="s">
        <v>475</v>
      </c>
      <c r="F195" s="17">
        <v>911.1</v>
      </c>
      <c r="G195" s="16" t="s">
        <v>590</v>
      </c>
      <c r="H195" s="16">
        <v>2300</v>
      </c>
      <c r="I195" s="16" t="s">
        <v>557</v>
      </c>
      <c r="J195" s="16" t="s">
        <v>528</v>
      </c>
      <c r="K195" s="2" t="str">
        <f t="shared" ref="K195:K235" si="3">LEFT(F195)</f>
        <v>9</v>
      </c>
    </row>
    <row r="196" spans="1:11" x14ac:dyDescent="0.4">
      <c r="A196" s="16"/>
      <c r="B196" s="16" t="s">
        <v>901</v>
      </c>
      <c r="C196" s="16" t="s">
        <v>900</v>
      </c>
      <c r="D196" s="16" t="s">
        <v>342</v>
      </c>
      <c r="E196" s="16" t="s">
        <v>374</v>
      </c>
      <c r="F196" s="17">
        <v>911.30700000000002</v>
      </c>
      <c r="G196" s="16" t="s">
        <v>899</v>
      </c>
      <c r="H196" s="16">
        <v>1400</v>
      </c>
      <c r="I196" s="16" t="s">
        <v>571</v>
      </c>
      <c r="J196" s="16" t="s">
        <v>528</v>
      </c>
      <c r="K196" s="2" t="str">
        <f t="shared" si="3"/>
        <v>9</v>
      </c>
    </row>
    <row r="197" spans="1:11" x14ac:dyDescent="0.4">
      <c r="A197" s="16"/>
      <c r="B197" s="16" t="s">
        <v>1748</v>
      </c>
      <c r="C197" s="16" t="s">
        <v>1749</v>
      </c>
      <c r="D197" s="16" t="s">
        <v>72</v>
      </c>
      <c r="E197" s="16" t="s">
        <v>1518</v>
      </c>
      <c r="F197" s="17">
        <v>911.56</v>
      </c>
      <c r="G197" s="16" t="s">
        <v>1750</v>
      </c>
      <c r="H197" s="18">
        <v>2300</v>
      </c>
      <c r="I197" s="16" t="s">
        <v>84</v>
      </c>
      <c r="J197" s="16" t="s">
        <v>528</v>
      </c>
      <c r="K197" s="2" t="str">
        <f t="shared" si="3"/>
        <v>9</v>
      </c>
    </row>
    <row r="198" spans="1:11" x14ac:dyDescent="0.4">
      <c r="A198" s="16"/>
      <c r="B198" s="16" t="s">
        <v>1805</v>
      </c>
      <c r="C198" s="16" t="s">
        <v>1806</v>
      </c>
      <c r="D198" s="16" t="s">
        <v>220</v>
      </c>
      <c r="E198" s="16" t="s">
        <v>478</v>
      </c>
      <c r="F198" s="17">
        <v>912.6</v>
      </c>
      <c r="G198" s="16" t="s">
        <v>1807</v>
      </c>
      <c r="H198" s="18">
        <v>2300</v>
      </c>
      <c r="I198" s="16" t="s">
        <v>533</v>
      </c>
      <c r="J198" s="16" t="s">
        <v>528</v>
      </c>
      <c r="K198" s="2" t="str">
        <f t="shared" si="3"/>
        <v>9</v>
      </c>
    </row>
    <row r="199" spans="1:11" x14ac:dyDescent="0.4">
      <c r="A199" s="16"/>
      <c r="B199" s="16" t="s">
        <v>769</v>
      </c>
      <c r="C199" s="16" t="s">
        <v>768</v>
      </c>
      <c r="D199" s="16" t="s">
        <v>220</v>
      </c>
      <c r="E199" s="16" t="s">
        <v>767</v>
      </c>
      <c r="F199" s="17">
        <v>913.6</v>
      </c>
      <c r="G199" s="16" t="s">
        <v>766</v>
      </c>
      <c r="H199" s="16">
        <v>1100</v>
      </c>
      <c r="I199" s="16" t="s">
        <v>84</v>
      </c>
      <c r="J199" s="16" t="s">
        <v>528</v>
      </c>
      <c r="K199" s="2" t="str">
        <f t="shared" si="3"/>
        <v>9</v>
      </c>
    </row>
    <row r="200" spans="1:11" x14ac:dyDescent="0.4">
      <c r="A200" s="16"/>
      <c r="B200" s="16" t="s">
        <v>709</v>
      </c>
      <c r="C200" s="16" t="s">
        <v>710</v>
      </c>
      <c r="D200" s="16" t="s">
        <v>220</v>
      </c>
      <c r="E200" s="16" t="s">
        <v>567</v>
      </c>
      <c r="F200" s="17">
        <v>913.6</v>
      </c>
      <c r="G200" s="16" t="s">
        <v>711</v>
      </c>
      <c r="H200" s="16">
        <v>1700</v>
      </c>
      <c r="I200" s="16" t="s">
        <v>476</v>
      </c>
      <c r="J200" s="16" t="s">
        <v>528</v>
      </c>
      <c r="K200" s="2" t="str">
        <f t="shared" si="3"/>
        <v>9</v>
      </c>
    </row>
    <row r="201" spans="1:11" x14ac:dyDescent="0.4">
      <c r="A201" s="16"/>
      <c r="B201" s="16" t="s">
        <v>594</v>
      </c>
      <c r="C201" s="16" t="s">
        <v>595</v>
      </c>
      <c r="D201" s="16" t="s">
        <v>31</v>
      </c>
      <c r="E201" s="16" t="s">
        <v>596</v>
      </c>
      <c r="F201" s="17">
        <v>913.6</v>
      </c>
      <c r="G201" s="16" t="s">
        <v>597</v>
      </c>
      <c r="H201" s="16">
        <v>2300</v>
      </c>
      <c r="I201" s="16" t="s">
        <v>229</v>
      </c>
      <c r="J201" s="16" t="s">
        <v>528</v>
      </c>
      <c r="K201" s="2" t="str">
        <f t="shared" si="3"/>
        <v>9</v>
      </c>
    </row>
    <row r="202" spans="1:11" x14ac:dyDescent="0.4">
      <c r="A202" s="16"/>
      <c r="B202" s="16" t="s">
        <v>1915</v>
      </c>
      <c r="C202" s="16" t="s">
        <v>1916</v>
      </c>
      <c r="D202" s="16" t="s">
        <v>31</v>
      </c>
      <c r="E202" s="16" t="s">
        <v>1917</v>
      </c>
      <c r="F202" s="17">
        <v>913.6</v>
      </c>
      <c r="G202" s="16" t="s">
        <v>1918</v>
      </c>
      <c r="H202" s="18">
        <v>2300</v>
      </c>
      <c r="I202" s="16" t="s">
        <v>229</v>
      </c>
      <c r="J202" s="16" t="s">
        <v>528</v>
      </c>
      <c r="K202" s="2" t="str">
        <f t="shared" si="3"/>
        <v>9</v>
      </c>
    </row>
    <row r="203" spans="1:11" x14ac:dyDescent="0.4">
      <c r="A203" s="16"/>
      <c r="B203" s="16" t="s">
        <v>460</v>
      </c>
      <c r="C203" s="16" t="s">
        <v>461</v>
      </c>
      <c r="D203" s="16"/>
      <c r="E203" s="16"/>
      <c r="F203" s="17">
        <v>913.6</v>
      </c>
      <c r="G203" s="16" t="s">
        <v>462</v>
      </c>
      <c r="H203" s="16">
        <v>1600</v>
      </c>
      <c r="I203" s="16" t="s">
        <v>17</v>
      </c>
      <c r="J203" s="16" t="s">
        <v>528</v>
      </c>
      <c r="K203" s="2" t="str">
        <f t="shared" si="3"/>
        <v>9</v>
      </c>
    </row>
    <row r="204" spans="1:11" x14ac:dyDescent="0.4">
      <c r="A204" s="16"/>
      <c r="B204" s="16" t="s">
        <v>1811</v>
      </c>
      <c r="C204" s="16" t="s">
        <v>1812</v>
      </c>
      <c r="D204" s="16" t="s">
        <v>18</v>
      </c>
      <c r="E204" s="16" t="s">
        <v>796</v>
      </c>
      <c r="F204" s="17">
        <v>913.6</v>
      </c>
      <c r="G204" s="16" t="s">
        <v>1813</v>
      </c>
      <c r="H204" s="18">
        <v>1600</v>
      </c>
      <c r="I204" s="16" t="s">
        <v>39</v>
      </c>
      <c r="J204" s="16" t="s">
        <v>528</v>
      </c>
      <c r="K204" s="2" t="str">
        <f t="shared" si="3"/>
        <v>9</v>
      </c>
    </row>
    <row r="205" spans="1:11" x14ac:dyDescent="0.4">
      <c r="A205" s="16"/>
      <c r="B205" s="16" t="s">
        <v>758</v>
      </c>
      <c r="C205" s="16" t="s">
        <v>753</v>
      </c>
      <c r="D205" s="16" t="s">
        <v>35</v>
      </c>
      <c r="E205" s="16" t="s">
        <v>414</v>
      </c>
      <c r="F205" s="17">
        <v>913.6</v>
      </c>
      <c r="G205" s="16" t="s">
        <v>757</v>
      </c>
      <c r="H205" s="16">
        <v>2000</v>
      </c>
      <c r="I205" s="16" t="s">
        <v>131</v>
      </c>
      <c r="J205" s="16" t="s">
        <v>528</v>
      </c>
      <c r="K205" s="2" t="str">
        <f t="shared" si="3"/>
        <v>9</v>
      </c>
    </row>
    <row r="206" spans="1:11" x14ac:dyDescent="0.4">
      <c r="A206" s="16"/>
      <c r="B206" s="16" t="s">
        <v>756</v>
      </c>
      <c r="C206" s="16" t="s">
        <v>753</v>
      </c>
      <c r="D206" s="16" t="s">
        <v>35</v>
      </c>
      <c r="E206" s="16" t="s">
        <v>569</v>
      </c>
      <c r="F206" s="17">
        <v>913.6</v>
      </c>
      <c r="G206" s="16" t="s">
        <v>755</v>
      </c>
      <c r="H206" s="16">
        <v>2000</v>
      </c>
      <c r="I206" s="16" t="s">
        <v>131</v>
      </c>
      <c r="J206" s="16" t="s">
        <v>528</v>
      </c>
      <c r="K206" s="2" t="str">
        <f t="shared" si="3"/>
        <v>9</v>
      </c>
    </row>
    <row r="207" spans="1:11" x14ac:dyDescent="0.4">
      <c r="A207" s="16"/>
      <c r="B207" s="16" t="s">
        <v>754</v>
      </c>
      <c r="C207" s="16" t="s">
        <v>753</v>
      </c>
      <c r="D207" s="16" t="s">
        <v>35</v>
      </c>
      <c r="E207" s="16" t="s">
        <v>374</v>
      </c>
      <c r="F207" s="17">
        <v>913.6</v>
      </c>
      <c r="G207" s="16" t="s">
        <v>752</v>
      </c>
      <c r="H207" s="16">
        <v>2000</v>
      </c>
      <c r="I207" s="16" t="s">
        <v>131</v>
      </c>
      <c r="J207" s="16" t="s">
        <v>528</v>
      </c>
      <c r="K207" s="2" t="str">
        <f t="shared" si="3"/>
        <v>9</v>
      </c>
    </row>
    <row r="208" spans="1:11" x14ac:dyDescent="0.4">
      <c r="A208" s="16"/>
      <c r="B208" s="16" t="s">
        <v>968</v>
      </c>
      <c r="C208" s="16" t="s">
        <v>967</v>
      </c>
      <c r="D208" s="16" t="s">
        <v>220</v>
      </c>
      <c r="E208" s="16" t="s">
        <v>966</v>
      </c>
      <c r="F208" s="17">
        <v>913.6</v>
      </c>
      <c r="G208" s="16" t="s">
        <v>965</v>
      </c>
      <c r="H208" s="16">
        <v>2200</v>
      </c>
      <c r="I208" s="16" t="s">
        <v>434</v>
      </c>
      <c r="J208" s="16" t="s">
        <v>528</v>
      </c>
      <c r="K208" s="2" t="str">
        <f t="shared" si="3"/>
        <v>9</v>
      </c>
    </row>
    <row r="209" spans="1:11" x14ac:dyDescent="0.4">
      <c r="A209" s="16"/>
      <c r="B209" s="16" t="s">
        <v>1911</v>
      </c>
      <c r="C209" s="16" t="s">
        <v>1912</v>
      </c>
      <c r="D209" s="16" t="s">
        <v>220</v>
      </c>
      <c r="E209" s="16" t="s">
        <v>1913</v>
      </c>
      <c r="F209" s="17">
        <v>913.6</v>
      </c>
      <c r="G209" s="16" t="s">
        <v>1914</v>
      </c>
      <c r="H209" s="18">
        <v>1800</v>
      </c>
      <c r="I209" s="16" t="s">
        <v>171</v>
      </c>
      <c r="J209" s="16" t="s">
        <v>528</v>
      </c>
      <c r="K209" s="2" t="str">
        <f t="shared" si="3"/>
        <v>9</v>
      </c>
    </row>
    <row r="210" spans="1:11" x14ac:dyDescent="0.4">
      <c r="A210" s="16"/>
      <c r="B210" s="16" t="s">
        <v>1787</v>
      </c>
      <c r="C210" s="16" t="s">
        <v>1788</v>
      </c>
      <c r="D210" s="16" t="s">
        <v>31</v>
      </c>
      <c r="E210" s="16" t="s">
        <v>1733</v>
      </c>
      <c r="F210" s="17">
        <v>913.6</v>
      </c>
      <c r="G210" s="16" t="s">
        <v>1789</v>
      </c>
      <c r="H210" s="18">
        <v>1850</v>
      </c>
      <c r="I210" s="16" t="s">
        <v>458</v>
      </c>
      <c r="J210" s="16" t="s">
        <v>528</v>
      </c>
      <c r="K210" s="2" t="str">
        <f t="shared" si="3"/>
        <v>9</v>
      </c>
    </row>
    <row r="211" spans="1:11" x14ac:dyDescent="0.4">
      <c r="A211" s="16"/>
      <c r="B211" s="16" t="s">
        <v>591</v>
      </c>
      <c r="C211" s="16" t="s">
        <v>592</v>
      </c>
      <c r="D211" s="16" t="s">
        <v>220</v>
      </c>
      <c r="E211" s="16" t="s">
        <v>459</v>
      </c>
      <c r="F211" s="17">
        <v>913.6</v>
      </c>
      <c r="G211" s="16" t="s">
        <v>593</v>
      </c>
      <c r="H211" s="16">
        <v>1500</v>
      </c>
      <c r="I211" s="16" t="s">
        <v>19</v>
      </c>
      <c r="J211" s="16" t="s">
        <v>528</v>
      </c>
      <c r="K211" s="2" t="str">
        <f t="shared" si="3"/>
        <v>9</v>
      </c>
    </row>
    <row r="212" spans="1:11" x14ac:dyDescent="0.4">
      <c r="A212" s="16"/>
      <c r="B212" s="16" t="s">
        <v>1808</v>
      </c>
      <c r="C212" s="16" t="s">
        <v>1809</v>
      </c>
      <c r="D212" s="16" t="s">
        <v>31</v>
      </c>
      <c r="E212" s="16" t="s">
        <v>259</v>
      </c>
      <c r="F212" s="17">
        <v>913.6</v>
      </c>
      <c r="G212" s="16" t="s">
        <v>1810</v>
      </c>
      <c r="H212" s="18">
        <v>1800</v>
      </c>
      <c r="I212" s="16" t="s">
        <v>453</v>
      </c>
      <c r="J212" s="16" t="s">
        <v>528</v>
      </c>
      <c r="K212" s="2" t="str">
        <f t="shared" si="3"/>
        <v>9</v>
      </c>
    </row>
    <row r="213" spans="1:11" x14ac:dyDescent="0.4">
      <c r="A213" s="16"/>
      <c r="B213" s="16" t="s">
        <v>765</v>
      </c>
      <c r="C213" s="16" t="s">
        <v>764</v>
      </c>
      <c r="D213" s="16" t="s">
        <v>377</v>
      </c>
      <c r="E213" s="16" t="s">
        <v>568</v>
      </c>
      <c r="F213" s="17">
        <v>913.6</v>
      </c>
      <c r="G213" s="16" t="s">
        <v>763</v>
      </c>
      <c r="H213" s="16">
        <v>1900</v>
      </c>
      <c r="I213" s="16" t="s">
        <v>44</v>
      </c>
      <c r="J213" s="16" t="s">
        <v>528</v>
      </c>
      <c r="K213" s="2" t="str">
        <f t="shared" si="3"/>
        <v>9</v>
      </c>
    </row>
    <row r="214" spans="1:11" x14ac:dyDescent="0.4">
      <c r="A214" s="16"/>
      <c r="B214" s="16" t="s">
        <v>712</v>
      </c>
      <c r="C214" s="16" t="s">
        <v>713</v>
      </c>
      <c r="D214" s="16" t="s">
        <v>220</v>
      </c>
      <c r="E214" s="16" t="s">
        <v>714</v>
      </c>
      <c r="F214" s="17">
        <v>913.6</v>
      </c>
      <c r="G214" s="16" t="s">
        <v>715</v>
      </c>
      <c r="H214" s="16">
        <v>1800</v>
      </c>
      <c r="I214" s="16" t="s">
        <v>632</v>
      </c>
      <c r="J214" s="16" t="s">
        <v>528</v>
      </c>
      <c r="K214" s="2" t="str">
        <f t="shared" si="3"/>
        <v>9</v>
      </c>
    </row>
    <row r="215" spans="1:11" x14ac:dyDescent="0.4">
      <c r="A215" s="16"/>
      <c r="B215" s="16" t="s">
        <v>716</v>
      </c>
      <c r="C215" s="16" t="s">
        <v>527</v>
      </c>
      <c r="D215" s="16" t="s">
        <v>220</v>
      </c>
      <c r="E215" s="16" t="s">
        <v>717</v>
      </c>
      <c r="F215" s="17">
        <v>913.6</v>
      </c>
      <c r="G215" s="16" t="s">
        <v>718</v>
      </c>
      <c r="H215" s="16">
        <v>1600</v>
      </c>
      <c r="I215" s="16" t="s">
        <v>632</v>
      </c>
      <c r="J215" s="16" t="s">
        <v>528</v>
      </c>
      <c r="K215" s="2" t="str">
        <f t="shared" si="3"/>
        <v>9</v>
      </c>
    </row>
    <row r="216" spans="1:11" x14ac:dyDescent="0.4">
      <c r="A216" s="16"/>
      <c r="B216" s="16" t="s">
        <v>898</v>
      </c>
      <c r="C216" s="16" t="s">
        <v>897</v>
      </c>
      <c r="D216" s="16" t="s">
        <v>31</v>
      </c>
      <c r="E216" s="16" t="s">
        <v>896</v>
      </c>
      <c r="F216" s="17">
        <v>913.6</v>
      </c>
      <c r="G216" s="16" t="s">
        <v>895</v>
      </c>
      <c r="H216" s="16">
        <v>1700</v>
      </c>
      <c r="I216" s="16" t="s">
        <v>289</v>
      </c>
      <c r="J216" s="16" t="s">
        <v>528</v>
      </c>
      <c r="K216" s="2" t="str">
        <f t="shared" si="3"/>
        <v>9</v>
      </c>
    </row>
    <row r="217" spans="1:11" x14ac:dyDescent="0.4">
      <c r="A217" s="16"/>
      <c r="B217" s="16" t="s">
        <v>762</v>
      </c>
      <c r="C217" s="16" t="s">
        <v>761</v>
      </c>
      <c r="D217" s="16" t="s">
        <v>31</v>
      </c>
      <c r="E217" s="16" t="s">
        <v>760</v>
      </c>
      <c r="F217" s="17">
        <v>913.6</v>
      </c>
      <c r="G217" s="16" t="s">
        <v>759</v>
      </c>
      <c r="H217" s="16">
        <v>3600</v>
      </c>
      <c r="I217" s="16" t="s">
        <v>41</v>
      </c>
      <c r="J217" s="16" t="s">
        <v>528</v>
      </c>
      <c r="K217" s="2" t="str">
        <f t="shared" si="3"/>
        <v>9</v>
      </c>
    </row>
    <row r="218" spans="1:11" x14ac:dyDescent="0.4">
      <c r="A218" s="16"/>
      <c r="B218" s="16" t="s">
        <v>1790</v>
      </c>
      <c r="C218" s="16" t="s">
        <v>1791</v>
      </c>
      <c r="D218" s="16" t="s">
        <v>220</v>
      </c>
      <c r="E218" s="16" t="s">
        <v>456</v>
      </c>
      <c r="F218" s="17">
        <v>914.6</v>
      </c>
      <c r="G218" s="16" t="s">
        <v>1792</v>
      </c>
      <c r="H218" s="18">
        <v>2200</v>
      </c>
      <c r="I218" s="16" t="s">
        <v>28</v>
      </c>
      <c r="J218" s="16" t="s">
        <v>528</v>
      </c>
      <c r="K218" s="2" t="str">
        <f t="shared" si="3"/>
        <v>9</v>
      </c>
    </row>
    <row r="219" spans="1:11" x14ac:dyDescent="0.4">
      <c r="A219" s="16"/>
      <c r="B219" s="16" t="s">
        <v>1014</v>
      </c>
      <c r="C219" s="16" t="s">
        <v>1013</v>
      </c>
      <c r="D219" s="16" t="s">
        <v>31</v>
      </c>
      <c r="E219" s="16" t="s">
        <v>839</v>
      </c>
      <c r="F219" s="17">
        <v>914.6</v>
      </c>
      <c r="G219" s="16" t="s">
        <v>1012</v>
      </c>
      <c r="H219" s="16">
        <v>2000</v>
      </c>
      <c r="I219" s="16" t="s">
        <v>359</v>
      </c>
      <c r="J219" s="16" t="s">
        <v>528</v>
      </c>
      <c r="K219" s="2" t="str">
        <f t="shared" si="3"/>
        <v>9</v>
      </c>
    </row>
    <row r="220" spans="1:11" x14ac:dyDescent="0.4">
      <c r="A220" s="16"/>
      <c r="B220" s="16" t="s">
        <v>1919</v>
      </c>
      <c r="C220" s="16" t="s">
        <v>1920</v>
      </c>
      <c r="D220" s="16" t="s">
        <v>220</v>
      </c>
      <c r="E220" s="16" t="s">
        <v>83</v>
      </c>
      <c r="F220" s="17">
        <v>914.6</v>
      </c>
      <c r="G220" s="16" t="s">
        <v>1921</v>
      </c>
      <c r="H220" s="18">
        <v>1600</v>
      </c>
      <c r="I220" s="16" t="s">
        <v>438</v>
      </c>
      <c r="J220" s="16" t="s">
        <v>528</v>
      </c>
      <c r="K220" s="2" t="str">
        <f t="shared" si="3"/>
        <v>9</v>
      </c>
    </row>
    <row r="221" spans="1:11" x14ac:dyDescent="0.4">
      <c r="A221" s="16"/>
      <c r="B221" s="16" t="s">
        <v>1846</v>
      </c>
      <c r="C221" s="16" t="s">
        <v>1646</v>
      </c>
      <c r="D221" s="16" t="s">
        <v>377</v>
      </c>
      <c r="E221" s="16" t="s">
        <v>339</v>
      </c>
      <c r="F221" s="17">
        <v>914.6</v>
      </c>
      <c r="G221" s="16" t="s">
        <v>1847</v>
      </c>
      <c r="H221" s="18">
        <v>1800</v>
      </c>
      <c r="I221" s="16" t="s">
        <v>236</v>
      </c>
      <c r="J221" s="16" t="s">
        <v>528</v>
      </c>
      <c r="K221" s="2" t="str">
        <f t="shared" si="3"/>
        <v>9</v>
      </c>
    </row>
    <row r="222" spans="1:11" x14ac:dyDescent="0.4">
      <c r="A222" s="16"/>
      <c r="B222" s="16" t="s">
        <v>463</v>
      </c>
      <c r="C222" s="16" t="s">
        <v>464</v>
      </c>
      <c r="D222" s="16" t="s">
        <v>220</v>
      </c>
      <c r="E222" s="16" t="s">
        <v>465</v>
      </c>
      <c r="F222" s="17">
        <v>914.6</v>
      </c>
      <c r="G222" s="16" t="s">
        <v>466</v>
      </c>
      <c r="H222" s="16">
        <v>2200</v>
      </c>
      <c r="I222" s="16" t="s">
        <v>467</v>
      </c>
      <c r="J222" s="16" t="s">
        <v>528</v>
      </c>
      <c r="K222" s="2" t="str">
        <f t="shared" si="3"/>
        <v>9</v>
      </c>
    </row>
    <row r="223" spans="1:11" x14ac:dyDescent="0.4">
      <c r="A223" s="16"/>
      <c r="B223" s="16" t="s">
        <v>719</v>
      </c>
      <c r="C223" s="16" t="s">
        <v>720</v>
      </c>
      <c r="D223" s="16"/>
      <c r="E223" s="16"/>
      <c r="F223" s="17">
        <v>914.6</v>
      </c>
      <c r="G223" s="16" t="s">
        <v>721</v>
      </c>
      <c r="H223" s="16">
        <v>2000</v>
      </c>
      <c r="I223" s="16" t="s">
        <v>41</v>
      </c>
      <c r="J223" s="16" t="s">
        <v>528</v>
      </c>
      <c r="K223" s="2" t="str">
        <f t="shared" si="3"/>
        <v>9</v>
      </c>
    </row>
    <row r="224" spans="1:11" x14ac:dyDescent="0.4">
      <c r="A224" s="16"/>
      <c r="B224" s="16" t="s">
        <v>1814</v>
      </c>
      <c r="C224" s="16" t="s">
        <v>1815</v>
      </c>
      <c r="D224" s="16" t="s">
        <v>220</v>
      </c>
      <c r="E224" s="16" t="s">
        <v>902</v>
      </c>
      <c r="F224" s="17">
        <v>916</v>
      </c>
      <c r="G224" s="16" t="s">
        <v>1816</v>
      </c>
      <c r="H224" s="18">
        <v>2000</v>
      </c>
      <c r="I224" s="16" t="s">
        <v>278</v>
      </c>
      <c r="J224" s="16" t="s">
        <v>528</v>
      </c>
      <c r="K224" s="2" t="str">
        <f t="shared" si="3"/>
        <v>9</v>
      </c>
    </row>
    <row r="225" spans="1:18" x14ac:dyDescent="0.4">
      <c r="A225" s="16"/>
      <c r="B225" s="16" t="s">
        <v>751</v>
      </c>
      <c r="C225" s="16" t="s">
        <v>750</v>
      </c>
      <c r="D225" s="16" t="s">
        <v>18</v>
      </c>
      <c r="E225" s="16" t="s">
        <v>749</v>
      </c>
      <c r="F225" s="17">
        <v>918.68</v>
      </c>
      <c r="G225" s="16" t="s">
        <v>748</v>
      </c>
      <c r="H225" s="16">
        <v>8700</v>
      </c>
      <c r="I225" s="16" t="s">
        <v>445</v>
      </c>
      <c r="J225" s="16" t="s">
        <v>528</v>
      </c>
      <c r="K225" s="2" t="str">
        <f t="shared" si="3"/>
        <v>9</v>
      </c>
    </row>
    <row r="226" spans="1:18" x14ac:dyDescent="0.4">
      <c r="A226" s="16"/>
      <c r="B226" s="16" t="s">
        <v>1645</v>
      </c>
      <c r="C226" s="16" t="s">
        <v>1646</v>
      </c>
      <c r="D226" s="16" t="s">
        <v>18</v>
      </c>
      <c r="E226" s="16" t="s">
        <v>568</v>
      </c>
      <c r="F226" s="17">
        <v>918.68</v>
      </c>
      <c r="G226" s="16" t="s">
        <v>1647</v>
      </c>
      <c r="H226" s="18">
        <v>2300</v>
      </c>
      <c r="I226" s="16" t="s">
        <v>341</v>
      </c>
      <c r="J226" s="16" t="s">
        <v>528</v>
      </c>
      <c r="K226" s="2" t="str">
        <f t="shared" si="3"/>
        <v>9</v>
      </c>
    </row>
    <row r="227" spans="1:18" x14ac:dyDescent="0.4">
      <c r="A227" s="16"/>
      <c r="B227" s="16" t="s">
        <v>722</v>
      </c>
      <c r="C227" s="16" t="s">
        <v>723</v>
      </c>
      <c r="D227" s="16" t="s">
        <v>220</v>
      </c>
      <c r="E227" s="16" t="s">
        <v>724</v>
      </c>
      <c r="F227" s="17">
        <v>930.26800000000003</v>
      </c>
      <c r="G227" s="16" t="s">
        <v>725</v>
      </c>
      <c r="H227" s="16">
        <v>2200</v>
      </c>
      <c r="I227" s="16" t="s">
        <v>533</v>
      </c>
      <c r="J227" s="16" t="s">
        <v>528</v>
      </c>
      <c r="K227" s="2" t="str">
        <f t="shared" si="3"/>
        <v>9</v>
      </c>
    </row>
    <row r="228" spans="1:18" x14ac:dyDescent="0.4">
      <c r="A228" s="16"/>
      <c r="B228" s="16" t="s">
        <v>961</v>
      </c>
      <c r="C228" s="16" t="s">
        <v>599</v>
      </c>
      <c r="D228" s="16" t="s">
        <v>220</v>
      </c>
      <c r="E228" s="16" t="s">
        <v>960</v>
      </c>
      <c r="F228" s="17">
        <v>930.4</v>
      </c>
      <c r="G228" s="16" t="s">
        <v>959</v>
      </c>
      <c r="H228" s="16">
        <v>1800</v>
      </c>
      <c r="I228" s="16" t="s">
        <v>476</v>
      </c>
      <c r="J228" s="16" t="s">
        <v>528</v>
      </c>
      <c r="K228" s="2" t="str">
        <f t="shared" si="3"/>
        <v>9</v>
      </c>
    </row>
    <row r="229" spans="1:18" x14ac:dyDescent="0.4">
      <c r="A229" s="16"/>
      <c r="B229" s="16" t="s">
        <v>1648</v>
      </c>
      <c r="C229" s="16" t="s">
        <v>1649</v>
      </c>
      <c r="D229" s="16" t="s">
        <v>31</v>
      </c>
      <c r="E229" s="16" t="s">
        <v>568</v>
      </c>
      <c r="F229" s="17">
        <v>933.7</v>
      </c>
      <c r="G229" s="16" t="s">
        <v>1650</v>
      </c>
      <c r="H229" s="18">
        <v>1800</v>
      </c>
      <c r="I229" s="16" t="s">
        <v>270</v>
      </c>
      <c r="J229" s="16" t="s">
        <v>528</v>
      </c>
      <c r="K229" s="2" t="str">
        <f t="shared" si="3"/>
        <v>9</v>
      </c>
    </row>
    <row r="230" spans="1:18" x14ac:dyDescent="0.4">
      <c r="A230" s="16"/>
      <c r="B230" s="16" t="s">
        <v>746</v>
      </c>
      <c r="C230" s="16" t="s">
        <v>745</v>
      </c>
      <c r="D230" s="16" t="s">
        <v>31</v>
      </c>
      <c r="E230" s="16" t="s">
        <v>744</v>
      </c>
      <c r="F230" s="17">
        <v>933.7</v>
      </c>
      <c r="G230" s="16" t="s">
        <v>743</v>
      </c>
      <c r="H230" s="16">
        <v>2450</v>
      </c>
      <c r="I230" s="16" t="s">
        <v>172</v>
      </c>
      <c r="J230" s="16" t="s">
        <v>528</v>
      </c>
      <c r="K230" s="2" t="str">
        <f t="shared" si="3"/>
        <v>9</v>
      </c>
    </row>
    <row r="231" spans="1:18" x14ac:dyDescent="0.4">
      <c r="A231" s="16"/>
      <c r="B231" s="16" t="s">
        <v>1760</v>
      </c>
      <c r="C231" s="16" t="s">
        <v>1761</v>
      </c>
      <c r="D231" s="16" t="s">
        <v>220</v>
      </c>
      <c r="E231" s="16" t="s">
        <v>994</v>
      </c>
      <c r="F231" s="17">
        <v>933.7</v>
      </c>
      <c r="G231" s="16" t="s">
        <v>1762</v>
      </c>
      <c r="H231" s="18">
        <v>1800</v>
      </c>
      <c r="I231" s="16" t="s">
        <v>48</v>
      </c>
      <c r="J231" s="16" t="s">
        <v>528</v>
      </c>
      <c r="K231" s="2" t="str">
        <f t="shared" si="3"/>
        <v>9</v>
      </c>
    </row>
    <row r="232" spans="1:18" x14ac:dyDescent="0.4">
      <c r="A232" s="16"/>
      <c r="B232" s="16" t="s">
        <v>742</v>
      </c>
      <c r="C232" s="16" t="s">
        <v>741</v>
      </c>
      <c r="D232" s="16" t="s">
        <v>31</v>
      </c>
      <c r="E232" s="16" t="s">
        <v>146</v>
      </c>
      <c r="F232" s="17">
        <v>934.7</v>
      </c>
      <c r="G232" s="16" t="s">
        <v>740</v>
      </c>
      <c r="H232" s="16">
        <v>1950</v>
      </c>
      <c r="I232" s="16" t="s">
        <v>458</v>
      </c>
      <c r="J232" s="16" t="s">
        <v>528</v>
      </c>
      <c r="K232" s="2" t="str">
        <f t="shared" si="3"/>
        <v>9</v>
      </c>
    </row>
    <row r="233" spans="1:18" x14ac:dyDescent="0.4">
      <c r="A233" s="16"/>
      <c r="B233" s="16" t="s">
        <v>390</v>
      </c>
      <c r="C233" s="16" t="s">
        <v>391</v>
      </c>
      <c r="D233" s="16" t="s">
        <v>82</v>
      </c>
      <c r="E233" s="16" t="s">
        <v>392</v>
      </c>
      <c r="F233" s="17">
        <v>953.7</v>
      </c>
      <c r="G233" s="16" t="s">
        <v>393</v>
      </c>
      <c r="H233" s="16">
        <v>2700</v>
      </c>
      <c r="I233" s="16" t="s">
        <v>108</v>
      </c>
      <c r="J233" s="16" t="s">
        <v>528</v>
      </c>
      <c r="K233" s="2" t="str">
        <f t="shared" si="3"/>
        <v>9</v>
      </c>
    </row>
    <row r="234" spans="1:18" x14ac:dyDescent="0.4">
      <c r="A234" s="16"/>
      <c r="B234" s="16" t="s">
        <v>739</v>
      </c>
      <c r="C234" s="16" t="s">
        <v>735</v>
      </c>
      <c r="D234" s="16" t="s">
        <v>342</v>
      </c>
      <c r="E234" s="16" t="s">
        <v>738</v>
      </c>
      <c r="F234" s="17">
        <v>991.1</v>
      </c>
      <c r="G234" s="16" t="s">
        <v>737</v>
      </c>
      <c r="H234" s="16">
        <v>2100</v>
      </c>
      <c r="I234" s="16" t="s">
        <v>107</v>
      </c>
      <c r="J234" s="16" t="s">
        <v>528</v>
      </c>
      <c r="K234" s="2" t="str">
        <f t="shared" si="3"/>
        <v>9</v>
      </c>
    </row>
    <row r="235" spans="1:18" x14ac:dyDescent="0.4">
      <c r="A235" s="16"/>
      <c r="B235" s="16" t="s">
        <v>736</v>
      </c>
      <c r="C235" s="16" t="s">
        <v>735</v>
      </c>
      <c r="D235" s="16" t="s">
        <v>342</v>
      </c>
      <c r="E235" s="16" t="s">
        <v>734</v>
      </c>
      <c r="F235" s="17">
        <v>991.1</v>
      </c>
      <c r="G235" s="16" t="s">
        <v>733</v>
      </c>
      <c r="H235" s="16">
        <v>2100</v>
      </c>
      <c r="I235" s="16" t="s">
        <v>107</v>
      </c>
      <c r="J235" s="16" t="s">
        <v>528</v>
      </c>
      <c r="K235" s="2" t="str">
        <f t="shared" si="3"/>
        <v>9</v>
      </c>
    </row>
    <row r="236" spans="1:18" x14ac:dyDescent="0.4">
      <c r="F236" s="3"/>
    </row>
    <row r="237" spans="1:18" x14ac:dyDescent="0.4">
      <c r="F237" s="3"/>
      <c r="H237" s="7"/>
    </row>
    <row r="238" spans="1:18" x14ac:dyDescent="0.4">
      <c r="F238" s="3"/>
      <c r="H238" s="7"/>
      <c r="L238" s="20" t="s">
        <v>15</v>
      </c>
      <c r="M238" s="20">
        <f>COUNTIF($I$2:$I$293,"BL出版")</f>
        <v>1</v>
      </c>
      <c r="N238" s="20"/>
      <c r="O238" s="20" t="s">
        <v>1947</v>
      </c>
      <c r="P238" s="20">
        <f>COUNTIF($K$2:$K$293,"0")</f>
        <v>11</v>
      </c>
      <c r="Q238" s="22">
        <f>P238/$P$249</f>
        <v>4.7008547008547008E-2</v>
      </c>
      <c r="R238" s="20"/>
    </row>
    <row r="239" spans="1:18" x14ac:dyDescent="0.4">
      <c r="F239" s="3"/>
      <c r="H239" s="7"/>
      <c r="L239" s="20" t="s">
        <v>84</v>
      </c>
      <c r="M239" s="20">
        <f>COUNTIF($I$2:$I$293,"Gakken")</f>
        <v>4</v>
      </c>
      <c r="N239" s="20"/>
      <c r="O239" s="20" t="s">
        <v>1948</v>
      </c>
      <c r="P239" s="20">
        <f>COUNTIF($K$2:$K$293,"1")</f>
        <v>22</v>
      </c>
      <c r="Q239" s="22">
        <f t="shared" ref="Q239:Q247" si="4">P239/$P$249</f>
        <v>9.4017094017094016E-2</v>
      </c>
      <c r="R239" s="20"/>
    </row>
    <row r="240" spans="1:18" x14ac:dyDescent="0.4">
      <c r="F240" s="3"/>
      <c r="H240" s="7"/>
      <c r="L240" s="20" t="s">
        <v>216</v>
      </c>
      <c r="M240" s="20">
        <f>COUNTIF($I$2:$I$293,"KADOKAWA")</f>
        <v>5</v>
      </c>
      <c r="N240" s="20"/>
      <c r="O240" s="20" t="s">
        <v>1949</v>
      </c>
      <c r="P240" s="20">
        <f>COUNTIF($K$2:$K$293,"2")</f>
        <v>18</v>
      </c>
      <c r="Q240" s="22">
        <f t="shared" si="4"/>
        <v>7.6923076923076927E-2</v>
      </c>
      <c r="R240" s="20"/>
    </row>
    <row r="241" spans="6:18" x14ac:dyDescent="0.4">
      <c r="F241" s="3"/>
      <c r="H241" s="7"/>
      <c r="L241" s="20" t="s">
        <v>476</v>
      </c>
      <c r="M241" s="20">
        <f>COUNTIF($I$2:$I$293,"NHK出版")</f>
        <v>5</v>
      </c>
      <c r="N241" s="20"/>
      <c r="O241" s="20" t="s">
        <v>1950</v>
      </c>
      <c r="P241" s="20">
        <f>COUNTIF($K$2:$K$293,"3")</f>
        <v>25</v>
      </c>
      <c r="Q241" s="22">
        <f t="shared" si="4"/>
        <v>0.10683760683760683</v>
      </c>
      <c r="R241" s="20"/>
    </row>
    <row r="242" spans="6:18" x14ac:dyDescent="0.4">
      <c r="F242" s="3"/>
      <c r="H242" s="7"/>
      <c r="L242" s="20" t="s">
        <v>410</v>
      </c>
      <c r="M242" s="20">
        <f>COUNTIF($I$2:$I$293,"ＷＡＶＥ出版")</f>
        <v>5</v>
      </c>
      <c r="N242" s="20"/>
      <c r="O242" s="20" t="s">
        <v>1951</v>
      </c>
      <c r="P242" s="20">
        <f>COUNTIF($K$2:$K$293,"4")</f>
        <v>39</v>
      </c>
      <c r="Q242" s="22">
        <f t="shared" si="4"/>
        <v>0.16666666666666666</v>
      </c>
      <c r="R242" s="20"/>
    </row>
    <row r="243" spans="6:18" x14ac:dyDescent="0.4">
      <c r="F243" s="3"/>
      <c r="H243" s="7"/>
      <c r="L243" s="20" t="s">
        <v>229</v>
      </c>
      <c r="M243" s="20">
        <f>COUNTIF($I$2:$I$293,"PHP研究所")</f>
        <v>5</v>
      </c>
      <c r="N243" s="20"/>
      <c r="O243" s="20" t="s">
        <v>1952</v>
      </c>
      <c r="P243" s="20">
        <f>COUNTIF($K$2:$K$293,"5")</f>
        <v>22</v>
      </c>
      <c r="Q243" s="22">
        <f t="shared" si="4"/>
        <v>9.4017094017094016E-2</v>
      </c>
      <c r="R243" s="20"/>
    </row>
    <row r="244" spans="6:18" x14ac:dyDescent="0.4">
      <c r="F244" s="3"/>
      <c r="H244" s="7"/>
      <c r="L244" s="20" t="s">
        <v>145</v>
      </c>
      <c r="M244" s="20">
        <f>COUNTIF($I$2:$I$293,"あかね書房")</f>
        <v>0</v>
      </c>
      <c r="N244" s="20"/>
      <c r="O244" s="20" t="s">
        <v>1953</v>
      </c>
      <c r="P244" s="20">
        <f>COUNTIF($K$2:$K$293,"6")</f>
        <v>9</v>
      </c>
      <c r="Q244" s="22">
        <f t="shared" si="4"/>
        <v>3.8461538461538464E-2</v>
      </c>
      <c r="R244" s="20"/>
    </row>
    <row r="245" spans="6:18" x14ac:dyDescent="0.4">
      <c r="F245" s="3"/>
      <c r="H245" s="7"/>
      <c r="L245" s="20" t="s">
        <v>17</v>
      </c>
      <c r="M245" s="20">
        <f>COUNTIF($I$2:$I$293,"あすなろ書房")</f>
        <v>1</v>
      </c>
      <c r="N245" s="20"/>
      <c r="O245" s="20" t="s">
        <v>1954</v>
      </c>
      <c r="P245" s="20">
        <f>COUNTIF($K$2:$K$293,"7")</f>
        <v>33</v>
      </c>
      <c r="Q245" s="22">
        <f t="shared" si="4"/>
        <v>0.14102564102564102</v>
      </c>
      <c r="R245" s="20"/>
    </row>
    <row r="246" spans="6:18" x14ac:dyDescent="0.4">
      <c r="F246" s="3"/>
      <c r="H246" s="7"/>
      <c r="L246" s="20" t="s">
        <v>25</v>
      </c>
      <c r="M246" s="20">
        <f>COUNTIF($I$2:$I$293,"アリス館")</f>
        <v>0</v>
      </c>
      <c r="N246" s="20"/>
      <c r="O246" s="20" t="s">
        <v>1955</v>
      </c>
      <c r="P246" s="20">
        <f>COUNTIF($K$2:$K$293,"8")</f>
        <v>10</v>
      </c>
      <c r="Q246" s="22">
        <f t="shared" si="4"/>
        <v>4.2735042735042736E-2</v>
      </c>
      <c r="R246" s="20"/>
    </row>
    <row r="247" spans="6:18" x14ac:dyDescent="0.4">
      <c r="F247" s="3"/>
      <c r="H247" s="7"/>
      <c r="L247" s="20" t="s">
        <v>123</v>
      </c>
      <c r="M247" s="20">
        <f>COUNTIF($I$2:$I$293,"かもがわ出版")</f>
        <v>5</v>
      </c>
      <c r="N247" s="20"/>
      <c r="O247" s="20" t="s">
        <v>1956</v>
      </c>
      <c r="P247" s="20">
        <f>COUNTIF($K$2:$K$293,"9")</f>
        <v>45</v>
      </c>
      <c r="Q247" s="22">
        <f t="shared" si="4"/>
        <v>0.19230769230769232</v>
      </c>
      <c r="R247" s="20"/>
    </row>
    <row r="248" spans="6:18" x14ac:dyDescent="0.4">
      <c r="F248" s="3"/>
      <c r="H248" s="7"/>
      <c r="L248" s="20" t="s">
        <v>71</v>
      </c>
      <c r="M248" s="20">
        <f>COUNTIF($I$2:$I$293,"くもん出版")</f>
        <v>0</v>
      </c>
      <c r="N248" s="20"/>
      <c r="O248" s="20"/>
      <c r="P248" s="20"/>
      <c r="Q248" s="20"/>
      <c r="R248" s="20"/>
    </row>
    <row r="249" spans="6:18" x14ac:dyDescent="0.4">
      <c r="F249" s="3"/>
      <c r="H249" s="7"/>
      <c r="L249" s="20" t="s">
        <v>43</v>
      </c>
      <c r="M249" s="20">
        <f>COUNTIF($I$2:$I$293,"クレヨンハウス")</f>
        <v>0</v>
      </c>
      <c r="N249" s="20"/>
      <c r="O249" s="20" t="s">
        <v>1957</v>
      </c>
      <c r="P249" s="20">
        <f>SUM(P238:P248)</f>
        <v>234</v>
      </c>
      <c r="Q249" s="20"/>
      <c r="R249" s="20"/>
    </row>
    <row r="250" spans="6:18" x14ac:dyDescent="0.4">
      <c r="F250" s="3"/>
      <c r="H250" s="7"/>
      <c r="L250" s="20" t="s">
        <v>270</v>
      </c>
      <c r="M250" s="20">
        <f>COUNTIF($I$2:$I$293,"ゴブリン書房")</f>
        <v>1</v>
      </c>
      <c r="N250" s="20"/>
      <c r="O250" s="20"/>
      <c r="P250" s="20"/>
      <c r="Q250" s="20"/>
      <c r="R250" s="20"/>
    </row>
    <row r="251" spans="6:18" x14ac:dyDescent="0.4">
      <c r="F251" s="3"/>
      <c r="H251" s="7"/>
      <c r="L251" s="20" t="s">
        <v>252</v>
      </c>
      <c r="M251" s="20">
        <f>COUNTIF($I$2:$I$293,"さ・え・ら書房")</f>
        <v>0</v>
      </c>
      <c r="N251" s="20"/>
      <c r="O251" s="20"/>
      <c r="P251" s="20"/>
      <c r="Q251" s="20"/>
      <c r="R251" s="20"/>
    </row>
    <row r="252" spans="6:18" x14ac:dyDescent="0.4">
      <c r="F252" s="3"/>
      <c r="H252" s="7"/>
      <c r="L252" s="20" t="s">
        <v>76</v>
      </c>
      <c r="M252" s="20">
        <f>COUNTIF($I$2:$I$293,"のら書店")</f>
        <v>0</v>
      </c>
      <c r="N252" s="20"/>
      <c r="O252" s="20"/>
      <c r="P252" s="20"/>
      <c r="Q252" s="20"/>
      <c r="R252" s="20"/>
    </row>
    <row r="253" spans="6:18" x14ac:dyDescent="0.4">
      <c r="F253" s="3"/>
      <c r="H253" s="7"/>
      <c r="L253" s="20" t="s">
        <v>69</v>
      </c>
      <c r="M253" s="20">
        <f>COUNTIF($I$2:$I$293,"ひかりのくに")</f>
        <v>0</v>
      </c>
      <c r="N253" s="20"/>
      <c r="O253" s="20"/>
      <c r="P253" s="20"/>
      <c r="Q253" s="20"/>
      <c r="R253" s="20"/>
    </row>
    <row r="254" spans="6:18" x14ac:dyDescent="0.4">
      <c r="F254" s="3"/>
      <c r="H254" s="7"/>
      <c r="L254" s="20" t="s">
        <v>46</v>
      </c>
      <c r="M254" s="20">
        <f>COUNTIF($I$2:$I$293,"ひさかたチャイルド")</f>
        <v>0</v>
      </c>
      <c r="N254" s="20"/>
      <c r="O254" s="20"/>
      <c r="P254" s="20"/>
      <c r="Q254" s="20"/>
      <c r="R254" s="20"/>
    </row>
    <row r="255" spans="6:18" x14ac:dyDescent="0.4">
      <c r="F255" s="3"/>
      <c r="H255" s="7"/>
      <c r="L255" s="20" t="s">
        <v>158</v>
      </c>
      <c r="M255" s="20">
        <f>COUNTIF($I$2:$I$293,"フレーベル館")</f>
        <v>0</v>
      </c>
      <c r="N255" s="20"/>
      <c r="O255" s="20"/>
      <c r="P255" s="20"/>
      <c r="Q255" s="20"/>
      <c r="R255" s="20"/>
    </row>
    <row r="256" spans="6:18" x14ac:dyDescent="0.4">
      <c r="F256" s="3"/>
      <c r="H256" s="7"/>
      <c r="L256" s="20" t="s">
        <v>511</v>
      </c>
      <c r="M256" s="20">
        <f>COUNTIF($I$2:$I$293,"ベースボール・マガジン社")</f>
        <v>3</v>
      </c>
      <c r="N256" s="20"/>
      <c r="O256" s="20"/>
      <c r="P256" s="20"/>
      <c r="Q256" s="20"/>
      <c r="R256" s="20"/>
    </row>
    <row r="257" spans="6:18" x14ac:dyDescent="0.4">
      <c r="F257" s="3"/>
      <c r="H257" s="7"/>
      <c r="L257" s="20" t="s">
        <v>556</v>
      </c>
      <c r="M257" s="20">
        <f>COUNTIF($I$2:$I$293,"ベレ出版")</f>
        <v>5</v>
      </c>
      <c r="N257" s="20"/>
      <c r="O257" s="20"/>
      <c r="P257" s="20"/>
      <c r="Q257" s="20"/>
      <c r="R257" s="20"/>
    </row>
    <row r="258" spans="6:18" x14ac:dyDescent="0.4">
      <c r="F258" s="3"/>
      <c r="H258" s="7"/>
      <c r="L258" s="20" t="s">
        <v>39</v>
      </c>
      <c r="M258" s="20">
        <f>COUNTIF($I$2:$I$293,"ポプラ社")</f>
        <v>5</v>
      </c>
      <c r="N258" s="20"/>
      <c r="O258" s="20"/>
      <c r="P258" s="20"/>
      <c r="Q258" s="20"/>
      <c r="R258" s="20"/>
    </row>
    <row r="259" spans="6:18" x14ac:dyDescent="0.4">
      <c r="F259" s="3"/>
      <c r="H259" s="7"/>
      <c r="L259" s="20" t="s">
        <v>126</v>
      </c>
      <c r="M259" s="20">
        <f>COUNTIF($I$2:$I$293,"ほるぷ出版")</f>
        <v>0</v>
      </c>
      <c r="N259" s="20"/>
      <c r="O259" s="20"/>
      <c r="P259" s="20"/>
      <c r="Q259" s="20"/>
      <c r="R259" s="20"/>
    </row>
    <row r="260" spans="6:18" x14ac:dyDescent="0.4">
      <c r="F260" s="3"/>
      <c r="H260" s="7"/>
      <c r="L260" s="20" t="s">
        <v>108</v>
      </c>
      <c r="M260" s="20">
        <f>COUNTIF($I$2:$I$293,"化学同人")</f>
        <v>4</v>
      </c>
      <c r="N260" s="20"/>
      <c r="O260" s="20"/>
      <c r="P260" s="20"/>
      <c r="Q260" s="20"/>
      <c r="R260" s="20"/>
    </row>
    <row r="261" spans="6:18" x14ac:dyDescent="0.4">
      <c r="F261" s="3"/>
      <c r="H261" s="7"/>
      <c r="L261" s="20" t="s">
        <v>172</v>
      </c>
      <c r="M261" s="20">
        <f>COUNTIF($I$2:$I$293,"河出書房新社")</f>
        <v>5</v>
      </c>
      <c r="N261" s="20"/>
      <c r="O261" s="20"/>
      <c r="P261" s="20"/>
      <c r="Q261" s="20"/>
      <c r="R261" s="20"/>
    </row>
    <row r="262" spans="6:18" x14ac:dyDescent="0.4">
      <c r="F262" s="3"/>
      <c r="H262" s="7"/>
      <c r="L262" s="20" t="s">
        <v>477</v>
      </c>
      <c r="M262" s="20">
        <f>COUNTIF($I$2:$I$293,"丸善出版")</f>
        <v>5</v>
      </c>
      <c r="N262" s="20"/>
      <c r="O262" s="20"/>
      <c r="P262" s="20"/>
      <c r="Q262" s="20"/>
      <c r="R262" s="20"/>
    </row>
    <row r="263" spans="6:18" x14ac:dyDescent="0.4">
      <c r="F263" s="3"/>
      <c r="H263" s="7"/>
      <c r="L263" s="20" t="s">
        <v>644</v>
      </c>
      <c r="M263" s="20">
        <f>COUNTIF($I$2:$I$293,"共立出版")</f>
        <v>3</v>
      </c>
      <c r="N263" s="20"/>
      <c r="O263" s="20"/>
      <c r="P263" s="20"/>
      <c r="Q263" s="20"/>
      <c r="R263" s="20"/>
    </row>
    <row r="264" spans="6:18" x14ac:dyDescent="0.4">
      <c r="F264" s="3"/>
      <c r="H264" s="7"/>
      <c r="L264" s="20" t="s">
        <v>99</v>
      </c>
      <c r="M264" s="20">
        <f>COUNTIF($I$2:$I$293,"絵本塾出版")</f>
        <v>0</v>
      </c>
      <c r="N264" s="20"/>
      <c r="O264" s="20"/>
      <c r="P264" s="20"/>
      <c r="Q264" s="20"/>
      <c r="R264" s="20"/>
    </row>
    <row r="265" spans="6:18" x14ac:dyDescent="0.4">
      <c r="F265" s="3"/>
      <c r="H265" s="7"/>
      <c r="L265" s="20" t="s">
        <v>67</v>
      </c>
      <c r="M265" s="20">
        <f>COUNTIF($I$2:$I$293,"岩崎書店")</f>
        <v>0</v>
      </c>
      <c r="N265" s="20"/>
      <c r="O265" s="20"/>
      <c r="P265" s="20"/>
      <c r="Q265" s="20"/>
      <c r="R265" s="20"/>
    </row>
    <row r="266" spans="6:18" x14ac:dyDescent="0.4">
      <c r="F266" s="3"/>
      <c r="H266" s="7"/>
      <c r="L266" s="20" t="s">
        <v>94</v>
      </c>
      <c r="M266" s="20">
        <f>COUNTIF($I$2:$I$293,"教育画劇")</f>
        <v>0</v>
      </c>
      <c r="N266" s="20"/>
      <c r="O266" s="20"/>
      <c r="P266" s="20"/>
      <c r="Q266" s="20"/>
      <c r="R266" s="20"/>
    </row>
    <row r="267" spans="6:18" x14ac:dyDescent="0.4">
      <c r="F267" s="3"/>
      <c r="H267" s="7"/>
      <c r="L267" s="20" t="s">
        <v>34</v>
      </c>
      <c r="M267" s="20">
        <f>COUNTIF($I$2:$I$293,"金の星社")</f>
        <v>2</v>
      </c>
      <c r="N267" s="20"/>
      <c r="O267" s="20"/>
      <c r="P267" s="20"/>
      <c r="Q267" s="20"/>
      <c r="R267" s="20"/>
    </row>
    <row r="268" spans="6:18" x14ac:dyDescent="0.4">
      <c r="F268" s="3"/>
      <c r="H268" s="7"/>
      <c r="L268" s="20" t="s">
        <v>141</v>
      </c>
      <c r="M268" s="20">
        <f>COUNTIF($I$2:$I$293,"銀の鈴社")</f>
        <v>0</v>
      </c>
      <c r="N268" s="20"/>
      <c r="O268" s="20"/>
      <c r="P268" s="20"/>
      <c r="Q268" s="20"/>
      <c r="R268" s="20"/>
    </row>
    <row r="269" spans="6:18" x14ac:dyDescent="0.4">
      <c r="F269" s="3"/>
      <c r="H269" s="7"/>
      <c r="L269" s="20" t="s">
        <v>37</v>
      </c>
      <c r="M269" s="20">
        <f>COUNTIF($I$2:$I$293,"佼成出版社")</f>
        <v>1</v>
      </c>
      <c r="N269" s="20"/>
      <c r="O269" s="20"/>
      <c r="P269" s="20"/>
      <c r="Q269" s="20"/>
      <c r="R269" s="20"/>
    </row>
    <row r="270" spans="6:18" x14ac:dyDescent="0.4">
      <c r="F270" s="3"/>
      <c r="H270" s="7"/>
      <c r="L270" s="20" t="s">
        <v>52</v>
      </c>
      <c r="M270" s="20">
        <f>COUNTIF($I$2:$I$293,"光村教育図書")</f>
        <v>0</v>
      </c>
      <c r="N270" s="20"/>
      <c r="O270" s="20"/>
      <c r="P270" s="20"/>
      <c r="Q270" s="20"/>
      <c r="R270" s="20"/>
    </row>
    <row r="271" spans="6:18" x14ac:dyDescent="0.4">
      <c r="F271" s="3"/>
      <c r="H271" s="7"/>
      <c r="L271" s="20" t="s">
        <v>81</v>
      </c>
      <c r="M271" s="20">
        <f>COUNTIF($I$2:$I$293,"好学社")</f>
        <v>0</v>
      </c>
      <c r="N271" s="20"/>
      <c r="O271" s="20"/>
      <c r="P271" s="20"/>
      <c r="Q271" s="20"/>
      <c r="R271" s="20"/>
    </row>
    <row r="272" spans="6:18" x14ac:dyDescent="0.4">
      <c r="F272" s="3"/>
      <c r="H272" s="7"/>
      <c r="L272" s="20" t="s">
        <v>28</v>
      </c>
      <c r="M272" s="20">
        <f>COUNTIF($I$2:$I$293,"講談社")</f>
        <v>5</v>
      </c>
      <c r="N272" s="20"/>
      <c r="O272" s="20"/>
      <c r="P272" s="20"/>
      <c r="Q272" s="20"/>
      <c r="R272" s="20"/>
    </row>
    <row r="273" spans="6:18" x14ac:dyDescent="0.4">
      <c r="F273" s="3"/>
      <c r="H273" s="7"/>
      <c r="L273" s="20" t="s">
        <v>518</v>
      </c>
      <c r="M273" s="20">
        <f>COUNTIF($I$2:$I$293,"三省堂")</f>
        <v>5</v>
      </c>
      <c r="N273" s="20"/>
      <c r="O273" s="20"/>
      <c r="P273" s="20"/>
      <c r="Q273" s="20"/>
      <c r="R273" s="20"/>
    </row>
    <row r="274" spans="6:18" x14ac:dyDescent="0.4">
      <c r="F274" s="3"/>
      <c r="H274" s="7"/>
      <c r="L274" s="20" t="s">
        <v>137</v>
      </c>
      <c r="M274" s="20">
        <f>COUNTIF($I$2:$I$293,"国土社")</f>
        <v>0</v>
      </c>
      <c r="N274" s="20"/>
      <c r="O274" s="20"/>
      <c r="P274" s="20"/>
      <c r="Q274" s="20"/>
      <c r="R274" s="20"/>
    </row>
    <row r="275" spans="6:18" x14ac:dyDescent="0.4">
      <c r="F275" s="3"/>
      <c r="H275" s="7"/>
      <c r="L275" s="20" t="s">
        <v>354</v>
      </c>
      <c r="M275" s="20">
        <f>COUNTIF($I$2:$I$293,"山と溪谷社")</f>
        <v>5</v>
      </c>
      <c r="N275" s="20"/>
      <c r="O275" s="20"/>
      <c r="P275" s="20"/>
      <c r="Q275" s="20"/>
      <c r="R275" s="20"/>
    </row>
    <row r="276" spans="6:18" x14ac:dyDescent="0.4">
      <c r="F276" s="3"/>
      <c r="H276" s="7"/>
      <c r="L276" s="20" t="s">
        <v>131</v>
      </c>
      <c r="M276" s="20">
        <f>COUNTIF($I$2:$I$293,"汐文社")</f>
        <v>3</v>
      </c>
      <c r="N276" s="20"/>
      <c r="O276" s="20"/>
      <c r="P276" s="20"/>
      <c r="Q276" s="20"/>
      <c r="R276" s="20"/>
    </row>
    <row r="277" spans="6:18" x14ac:dyDescent="0.4">
      <c r="F277" s="3"/>
      <c r="H277" s="7"/>
      <c r="L277" s="20" t="s">
        <v>359</v>
      </c>
      <c r="M277" s="20">
        <f>COUNTIF($I$2:$I$293,"実業之日本社")</f>
        <v>5</v>
      </c>
      <c r="N277" s="20"/>
      <c r="O277" s="20"/>
      <c r="P277" s="20"/>
      <c r="Q277" s="20"/>
      <c r="R277" s="20"/>
    </row>
    <row r="278" spans="6:18" x14ac:dyDescent="0.4">
      <c r="F278" s="3"/>
      <c r="H278" s="7"/>
      <c r="L278" s="20" t="s">
        <v>45</v>
      </c>
      <c r="M278" s="20">
        <f>COUNTIF($I$2:$I$293,"秀和システム")</f>
        <v>2</v>
      </c>
      <c r="N278" s="20"/>
      <c r="O278" s="20"/>
      <c r="P278" s="20"/>
      <c r="Q278" s="20"/>
      <c r="R278" s="20"/>
    </row>
    <row r="279" spans="6:18" x14ac:dyDescent="0.4">
      <c r="F279" s="3"/>
      <c r="H279" s="7"/>
      <c r="L279" s="20" t="s">
        <v>278</v>
      </c>
      <c r="M279" s="20">
        <f>COUNTIF($I$2:$I$293,"集英社")</f>
        <v>5</v>
      </c>
      <c r="N279" s="20"/>
      <c r="O279" s="20"/>
      <c r="P279" s="20"/>
      <c r="Q279" s="20"/>
      <c r="R279" s="20"/>
    </row>
    <row r="280" spans="6:18" x14ac:dyDescent="0.4">
      <c r="F280" s="3"/>
      <c r="H280" s="7"/>
      <c r="L280" s="20" t="s">
        <v>100</v>
      </c>
      <c r="M280" s="20">
        <f>COUNTIF($I$2:$I$293,"出版ワークス")</f>
        <v>0</v>
      </c>
      <c r="N280" s="20"/>
      <c r="O280" s="20"/>
      <c r="P280" s="20"/>
      <c r="Q280" s="20"/>
      <c r="R280" s="20"/>
    </row>
    <row r="281" spans="6:18" x14ac:dyDescent="0.4">
      <c r="F281" s="3"/>
      <c r="H281" s="7"/>
      <c r="L281" s="20" t="s">
        <v>434</v>
      </c>
      <c r="M281" s="20">
        <f>COUNTIF($I$2:$I$293,"旬報社")</f>
        <v>5</v>
      </c>
      <c r="N281" s="20"/>
      <c r="O281" s="20"/>
      <c r="P281" s="20"/>
      <c r="Q281" s="20"/>
      <c r="R281" s="20"/>
    </row>
    <row r="282" spans="6:18" x14ac:dyDescent="0.4">
      <c r="F282" s="3"/>
      <c r="H282" s="7"/>
      <c r="L282" s="20" t="s">
        <v>113</v>
      </c>
      <c r="M282" s="20">
        <f>COUNTIF($I$2:$I$293,"女子パウロ会")</f>
        <v>1</v>
      </c>
      <c r="N282" s="20"/>
      <c r="O282" s="20"/>
      <c r="P282" s="20"/>
      <c r="Q282" s="20"/>
      <c r="R282" s="20"/>
    </row>
    <row r="283" spans="6:18" x14ac:dyDescent="0.4">
      <c r="F283" s="3"/>
      <c r="H283" s="7"/>
      <c r="L283" s="20" t="s">
        <v>171</v>
      </c>
      <c r="M283" s="20">
        <f>COUNTIF($I$2:$I$293,"小学館")</f>
        <v>5</v>
      </c>
      <c r="N283" s="20"/>
      <c r="O283" s="20"/>
      <c r="P283" s="20"/>
      <c r="Q283" s="20"/>
      <c r="R283" s="20"/>
    </row>
    <row r="284" spans="6:18" x14ac:dyDescent="0.4">
      <c r="F284" s="3"/>
      <c r="H284" s="7"/>
      <c r="L284" s="20" t="s">
        <v>224</v>
      </c>
      <c r="M284" s="20">
        <f>COUNTIF($I$2:$I$293,"小峰書店")</f>
        <v>0</v>
      </c>
      <c r="N284" s="20"/>
      <c r="O284" s="20"/>
      <c r="P284" s="20"/>
      <c r="Q284" s="20"/>
      <c r="R284" s="20"/>
    </row>
    <row r="285" spans="6:18" x14ac:dyDescent="0.4">
      <c r="F285" s="3"/>
      <c r="H285" s="7"/>
      <c r="L285" s="20" t="s">
        <v>445</v>
      </c>
      <c r="M285" s="20">
        <f>COUNTIF($I$2:$I$293,"晶文社")</f>
        <v>5</v>
      </c>
      <c r="N285" s="20"/>
      <c r="O285" s="20"/>
      <c r="P285" s="20"/>
      <c r="Q285" s="20"/>
      <c r="R285" s="20"/>
    </row>
    <row r="286" spans="6:18" x14ac:dyDescent="0.4">
      <c r="F286" s="3"/>
      <c r="H286" s="7"/>
      <c r="L286" s="20" t="s">
        <v>458</v>
      </c>
      <c r="M286" s="20">
        <f>COUNTIF($I$2:$I$293,"新潮社")</f>
        <v>5</v>
      </c>
      <c r="N286" s="20"/>
      <c r="O286" s="20"/>
      <c r="P286" s="20"/>
      <c r="Q286" s="20"/>
      <c r="R286" s="20"/>
    </row>
    <row r="287" spans="6:18" x14ac:dyDescent="0.4">
      <c r="F287" s="3"/>
      <c r="H287" s="7"/>
      <c r="L287" s="20" t="s">
        <v>133</v>
      </c>
      <c r="M287" s="20">
        <f>COUNTIF($I$2:$I$293,"少年写真新聞社")</f>
        <v>0</v>
      </c>
      <c r="N287" s="20"/>
      <c r="O287" s="20"/>
      <c r="P287" s="20"/>
      <c r="Q287" s="20"/>
      <c r="R287" s="20"/>
    </row>
    <row r="288" spans="6:18" x14ac:dyDescent="0.4">
      <c r="F288" s="3"/>
      <c r="H288" s="7"/>
      <c r="L288" s="20" t="s">
        <v>19</v>
      </c>
      <c r="M288" s="20">
        <f>COUNTIF($I$2:$I$293,"新日本出版社")</f>
        <v>5</v>
      </c>
      <c r="N288" s="20"/>
      <c r="O288" s="20"/>
      <c r="P288" s="20"/>
      <c r="Q288" s="20"/>
      <c r="R288" s="20"/>
    </row>
    <row r="289" spans="6:18" x14ac:dyDescent="0.4">
      <c r="F289" s="3"/>
      <c r="H289" s="7"/>
      <c r="L289" s="20" t="s">
        <v>62</v>
      </c>
      <c r="M289" s="20">
        <f>COUNTIF($I$2:$I$293,"世界文化社")</f>
        <v>5</v>
      </c>
      <c r="N289" s="20"/>
      <c r="O289" s="20"/>
      <c r="P289" s="20"/>
      <c r="Q289" s="20"/>
      <c r="R289" s="20"/>
    </row>
    <row r="290" spans="6:18" x14ac:dyDescent="0.4">
      <c r="F290" s="3"/>
      <c r="H290" s="7"/>
      <c r="L290" s="20" t="s">
        <v>136</v>
      </c>
      <c r="M290" s="20">
        <f>COUNTIF($I$2:$I$293,"誠文堂新光社")</f>
        <v>5</v>
      </c>
      <c r="N290" s="20"/>
      <c r="O290" s="20"/>
      <c r="P290" s="20"/>
      <c r="Q290" s="20"/>
      <c r="R290" s="20"/>
    </row>
    <row r="291" spans="6:18" x14ac:dyDescent="0.4">
      <c r="F291" s="3"/>
      <c r="H291" s="7"/>
      <c r="L291" s="20" t="s">
        <v>12</v>
      </c>
      <c r="M291" s="20">
        <f>COUNTIF($I$2:$I$293,"創元社")</f>
        <v>5</v>
      </c>
      <c r="N291" s="20"/>
      <c r="O291" s="20"/>
      <c r="P291" s="20"/>
      <c r="Q291" s="20"/>
      <c r="R291" s="20"/>
    </row>
    <row r="292" spans="6:18" x14ac:dyDescent="0.4">
      <c r="F292" s="3"/>
      <c r="H292" s="7"/>
      <c r="L292" s="20" t="s">
        <v>557</v>
      </c>
      <c r="M292" s="20">
        <f>COUNTIF($I$2:$I$293,"草思社")</f>
        <v>5</v>
      </c>
      <c r="N292" s="20"/>
      <c r="O292" s="20"/>
      <c r="P292" s="20"/>
      <c r="Q292" s="20"/>
      <c r="R292" s="20"/>
    </row>
    <row r="293" spans="6:18" x14ac:dyDescent="0.4">
      <c r="F293" s="3"/>
      <c r="H293" s="7"/>
      <c r="L293" s="20" t="s">
        <v>330</v>
      </c>
      <c r="M293" s="20">
        <f>COUNTIF($I$2:$I$293,"大月書店")</f>
        <v>4</v>
      </c>
      <c r="N293" s="20"/>
      <c r="O293" s="20"/>
      <c r="P293" s="20"/>
      <c r="Q293" s="20"/>
      <c r="R293" s="20"/>
    </row>
    <row r="294" spans="6:18" x14ac:dyDescent="0.4">
      <c r="F294" s="3"/>
      <c r="H294" s="7"/>
      <c r="L294" s="20" t="s">
        <v>438</v>
      </c>
      <c r="M294" s="20">
        <f>COUNTIF($I$2:$I$293,"大和書房")</f>
        <v>5</v>
      </c>
      <c r="N294" s="20"/>
      <c r="O294" s="20"/>
      <c r="P294" s="20"/>
      <c r="Q294" s="20"/>
      <c r="R294" s="20"/>
    </row>
    <row r="295" spans="6:18" x14ac:dyDescent="0.4">
      <c r="F295" s="3"/>
      <c r="H295" s="4"/>
      <c r="L295" s="20" t="s">
        <v>1960</v>
      </c>
      <c r="M295" s="20">
        <f>COUNTIF($I$2:$I$293,"大日本絵画")</f>
        <v>0</v>
      </c>
      <c r="N295" s="20"/>
      <c r="O295" s="20"/>
      <c r="P295" s="20"/>
      <c r="Q295" s="20"/>
      <c r="R295" s="20"/>
    </row>
    <row r="296" spans="6:18" x14ac:dyDescent="0.4">
      <c r="F296" s="3"/>
      <c r="H296" s="4"/>
      <c r="L296" s="20" t="s">
        <v>1961</v>
      </c>
      <c r="M296" s="20">
        <f>COUNTIF($I$2:$I$293,"大日本図書")</f>
        <v>0</v>
      </c>
      <c r="N296" s="20"/>
      <c r="O296" s="20"/>
      <c r="P296" s="20"/>
      <c r="Q296" s="20"/>
      <c r="R296" s="20"/>
    </row>
    <row r="297" spans="6:18" x14ac:dyDescent="0.4">
      <c r="F297" s="3"/>
      <c r="H297" s="7"/>
      <c r="L297" s="20" t="s">
        <v>453</v>
      </c>
      <c r="M297" s="20">
        <f>COUNTIF($I$2:$I$293,"淡交社")</f>
        <v>5</v>
      </c>
      <c r="N297" s="20"/>
      <c r="O297" s="20"/>
      <c r="P297" s="20"/>
      <c r="Q297" s="20"/>
      <c r="R297" s="20"/>
    </row>
    <row r="298" spans="6:18" x14ac:dyDescent="0.4">
      <c r="F298" s="3"/>
      <c r="H298" s="7"/>
      <c r="L298" s="20" t="s">
        <v>341</v>
      </c>
      <c r="M298" s="20">
        <f>COUNTIF($I$2:$I$293,"筑摩書房")</f>
        <v>5</v>
      </c>
      <c r="N298" s="20"/>
      <c r="O298" s="20"/>
      <c r="P298" s="20"/>
      <c r="Q298" s="20"/>
      <c r="R298" s="20"/>
    </row>
    <row r="299" spans="6:18" x14ac:dyDescent="0.4">
      <c r="F299" s="3"/>
      <c r="H299" s="7"/>
      <c r="L299" s="20" t="s">
        <v>570</v>
      </c>
      <c r="M299" s="20">
        <f>COUNTIF($I$2:$I$293,"朝倉書店")</f>
        <v>5</v>
      </c>
      <c r="N299" s="20"/>
      <c r="O299" s="20"/>
      <c r="P299" s="20"/>
      <c r="Q299" s="20"/>
      <c r="R299" s="20"/>
    </row>
    <row r="300" spans="6:18" x14ac:dyDescent="0.4">
      <c r="F300" s="3"/>
      <c r="H300" s="7"/>
      <c r="L300" s="20" t="s">
        <v>236</v>
      </c>
      <c r="M300" s="20">
        <f>COUNTIF($I$2:$I$293,"朝日新聞出版")</f>
        <v>5</v>
      </c>
      <c r="N300" s="20"/>
      <c r="O300" s="20"/>
      <c r="P300" s="20"/>
      <c r="Q300" s="20"/>
      <c r="R300" s="20"/>
    </row>
    <row r="301" spans="6:18" x14ac:dyDescent="0.4">
      <c r="F301" s="3"/>
      <c r="H301" s="7"/>
      <c r="L301" s="20" t="s">
        <v>851</v>
      </c>
      <c r="M301" s="20">
        <f>COUNTIF($I$2:$I$293,"帝国書院")</f>
        <v>2</v>
      </c>
      <c r="N301" s="20"/>
      <c r="O301" s="20"/>
      <c r="P301" s="20"/>
      <c r="Q301" s="20"/>
      <c r="R301" s="20"/>
    </row>
    <row r="302" spans="6:18" x14ac:dyDescent="0.4">
      <c r="F302" s="3"/>
      <c r="H302" s="7"/>
      <c r="L302" s="20" t="s">
        <v>979</v>
      </c>
      <c r="M302" s="20">
        <f>COUNTIF($I$2:$I$293,"東海教育研究所")</f>
        <v>2</v>
      </c>
      <c r="N302" s="20"/>
      <c r="O302" s="20"/>
      <c r="P302" s="20"/>
      <c r="Q302" s="20"/>
      <c r="R302" s="20"/>
    </row>
    <row r="303" spans="6:18" x14ac:dyDescent="0.4">
      <c r="F303" s="3"/>
      <c r="H303" s="7"/>
      <c r="L303" s="20" t="s">
        <v>322</v>
      </c>
      <c r="M303" s="20">
        <f>COUNTIF($I$2:$I$293,"東京書籍")</f>
        <v>5</v>
      </c>
      <c r="N303" s="20"/>
      <c r="O303" s="20"/>
      <c r="P303" s="20"/>
      <c r="Q303" s="20"/>
      <c r="R303" s="20"/>
    </row>
    <row r="304" spans="6:18" x14ac:dyDescent="0.4">
      <c r="F304" s="3"/>
      <c r="H304" s="7"/>
      <c r="L304" s="20" t="s">
        <v>562</v>
      </c>
      <c r="M304" s="20">
        <f>COUNTIF($I$2:$I$293,"東京堂出版")</f>
        <v>5</v>
      </c>
      <c r="N304" s="20"/>
      <c r="O304" s="20"/>
      <c r="P304" s="20"/>
      <c r="Q304" s="20"/>
      <c r="R304" s="20"/>
    </row>
    <row r="305" spans="6:18" x14ac:dyDescent="0.4">
      <c r="F305" s="3"/>
      <c r="H305" s="7"/>
      <c r="L305" s="20" t="s">
        <v>68</v>
      </c>
      <c r="M305" s="20">
        <f>COUNTIF($I$2:$I$293,"童心社")</f>
        <v>1</v>
      </c>
      <c r="N305" s="20"/>
      <c r="O305" s="20"/>
      <c r="P305" s="20"/>
      <c r="Q305" s="20"/>
      <c r="R305" s="20"/>
    </row>
    <row r="306" spans="6:18" x14ac:dyDescent="0.4">
      <c r="F306" s="3"/>
      <c r="H306" s="7"/>
      <c r="L306" s="20" t="s">
        <v>44</v>
      </c>
      <c r="M306" s="20">
        <f>COUNTIF($I$2:$I$293,"徳間書店")</f>
        <v>5</v>
      </c>
      <c r="N306" s="20"/>
      <c r="O306" s="20"/>
      <c r="P306" s="20"/>
      <c r="Q306" s="20"/>
      <c r="R306" s="20"/>
    </row>
    <row r="307" spans="6:18" x14ac:dyDescent="0.4">
      <c r="F307" s="3"/>
      <c r="H307" s="7"/>
      <c r="L307" s="20" t="s">
        <v>318</v>
      </c>
      <c r="M307" s="20">
        <f>COUNTIF($I$2:$I$293,"日東書院本社")</f>
        <v>3</v>
      </c>
      <c r="N307" s="20"/>
      <c r="O307" s="20"/>
      <c r="P307" s="20"/>
      <c r="Q307" s="20"/>
      <c r="R307" s="20"/>
    </row>
    <row r="308" spans="6:18" x14ac:dyDescent="0.4">
      <c r="F308" s="3"/>
      <c r="H308" s="7"/>
      <c r="L308" s="20" t="s">
        <v>129</v>
      </c>
      <c r="M308" s="20">
        <f>COUNTIF($I$2:$I$293,"農山漁村文化協会")</f>
        <v>5</v>
      </c>
      <c r="N308" s="20"/>
      <c r="O308" s="20"/>
      <c r="P308" s="20"/>
      <c r="Q308" s="20"/>
      <c r="R308" s="20"/>
    </row>
    <row r="309" spans="6:18" x14ac:dyDescent="0.4">
      <c r="F309" s="3"/>
      <c r="H309" s="4"/>
      <c r="L309" s="20" t="s">
        <v>1962</v>
      </c>
      <c r="M309" s="20">
        <f>COUNTIF($I$2:$I$293,"白泉社")</f>
        <v>0</v>
      </c>
      <c r="N309" s="20"/>
      <c r="O309" s="20"/>
      <c r="P309" s="20"/>
      <c r="Q309" s="20"/>
      <c r="R309" s="20"/>
    </row>
    <row r="310" spans="6:18" x14ac:dyDescent="0.4">
      <c r="F310" s="3"/>
      <c r="H310" s="7"/>
      <c r="L310" s="20" t="s">
        <v>533</v>
      </c>
      <c r="M310" s="20">
        <f>COUNTIF($I$2:$I$293,"白水社")</f>
        <v>5</v>
      </c>
      <c r="N310" s="20"/>
      <c r="O310" s="20"/>
      <c r="P310" s="20"/>
      <c r="Q310" s="20"/>
      <c r="R310" s="20"/>
    </row>
    <row r="311" spans="6:18" x14ac:dyDescent="0.4">
      <c r="F311" s="3"/>
      <c r="H311" s="7"/>
      <c r="L311" s="20" t="s">
        <v>48</v>
      </c>
      <c r="M311" s="20">
        <f>COUNTIF($I$2:$I$293,"評論社")</f>
        <v>1</v>
      </c>
      <c r="N311" s="20"/>
      <c r="O311" s="20"/>
      <c r="P311" s="20"/>
      <c r="Q311" s="20"/>
      <c r="R311" s="20"/>
    </row>
    <row r="312" spans="6:18" x14ac:dyDescent="0.4">
      <c r="F312" s="3"/>
      <c r="H312" s="7"/>
      <c r="L312" s="20" t="s">
        <v>637</v>
      </c>
      <c r="M312" s="20">
        <f>COUNTIF($I$2:$I$293,"婦人之友社")</f>
        <v>3</v>
      </c>
      <c r="N312" s="20"/>
      <c r="O312" s="20"/>
      <c r="P312" s="20"/>
      <c r="Q312" s="20"/>
      <c r="R312" s="20"/>
    </row>
    <row r="313" spans="6:18" x14ac:dyDescent="0.4">
      <c r="F313" s="3"/>
      <c r="H313" s="7"/>
      <c r="L313" s="20" t="s">
        <v>107</v>
      </c>
      <c r="M313" s="20">
        <f>COUNTIF($I$2:$I$293,"冨山房")</f>
        <v>2</v>
      </c>
      <c r="N313" s="20"/>
      <c r="O313" s="20"/>
      <c r="P313" s="20"/>
      <c r="Q313" s="20"/>
      <c r="R313" s="20"/>
    </row>
    <row r="314" spans="6:18" x14ac:dyDescent="0.4">
      <c r="F314" s="3"/>
      <c r="H314" s="7"/>
      <c r="L314" s="20" t="s">
        <v>467</v>
      </c>
      <c r="M314" s="20">
        <f>COUNTIF($I$2:$I$293,"冨山房インターナショナル")</f>
        <v>1</v>
      </c>
      <c r="N314" s="20"/>
      <c r="O314" s="20"/>
      <c r="P314" s="20"/>
      <c r="Q314" s="20"/>
      <c r="R314" s="20"/>
    </row>
    <row r="315" spans="6:18" x14ac:dyDescent="0.4">
      <c r="F315" s="3"/>
      <c r="H315" s="7"/>
      <c r="L315" s="20" t="s">
        <v>16</v>
      </c>
      <c r="M315" s="20">
        <f>COUNTIF($I$2:$I$293,"福音館書店")</f>
        <v>1</v>
      </c>
      <c r="N315" s="20"/>
      <c r="O315" s="20"/>
      <c r="P315" s="20"/>
      <c r="Q315" s="20"/>
      <c r="R315" s="20"/>
    </row>
    <row r="316" spans="6:18" x14ac:dyDescent="0.4">
      <c r="F316" s="3"/>
      <c r="H316" s="7"/>
      <c r="L316" s="20" t="s">
        <v>132</v>
      </c>
      <c r="M316" s="20">
        <f>COUNTIF($I$2:$I$293,"文一総合出版")</f>
        <v>4</v>
      </c>
      <c r="N316" s="20"/>
      <c r="O316" s="20"/>
      <c r="P316" s="20"/>
      <c r="Q316" s="20"/>
      <c r="R316" s="20"/>
    </row>
    <row r="317" spans="6:18" x14ac:dyDescent="0.4">
      <c r="F317" s="3"/>
      <c r="H317" s="7"/>
      <c r="L317" s="20" t="s">
        <v>632</v>
      </c>
      <c r="M317" s="20">
        <f>COUNTIF($I$2:$I$293,"文藝春秋")</f>
        <v>5</v>
      </c>
      <c r="N317" s="20"/>
      <c r="O317" s="20"/>
      <c r="P317" s="20"/>
      <c r="Q317" s="20"/>
      <c r="R317" s="20"/>
    </row>
    <row r="318" spans="6:18" x14ac:dyDescent="0.4">
      <c r="F318" s="3"/>
      <c r="H318" s="7"/>
      <c r="L318" s="20" t="s">
        <v>138</v>
      </c>
      <c r="M318" s="20">
        <f>COUNTIF($I$2:$I$293,"文研出版")</f>
        <v>0</v>
      </c>
      <c r="N318" s="20"/>
      <c r="O318" s="20"/>
      <c r="P318" s="20"/>
      <c r="Q318" s="20"/>
      <c r="R318" s="20"/>
    </row>
    <row r="319" spans="6:18" x14ac:dyDescent="0.4">
      <c r="F319" s="3"/>
      <c r="H319" s="7"/>
      <c r="L319" s="20" t="s">
        <v>73</v>
      </c>
      <c r="M319" s="20">
        <f>COUNTIF($I$2:$I$293,"文溪堂")</f>
        <v>0</v>
      </c>
      <c r="N319" s="20"/>
      <c r="O319" s="20"/>
      <c r="P319" s="20"/>
      <c r="Q319" s="20"/>
      <c r="R319" s="20"/>
    </row>
    <row r="320" spans="6:18" x14ac:dyDescent="0.4">
      <c r="F320" s="3"/>
      <c r="H320" s="7"/>
      <c r="L320" s="20" t="s">
        <v>289</v>
      </c>
      <c r="M320" s="20">
        <f>COUNTIF($I$2:$I$293,"平凡社")</f>
        <v>6</v>
      </c>
      <c r="N320" s="20"/>
      <c r="O320" s="20"/>
      <c r="P320" s="20"/>
      <c r="Q320" s="20"/>
      <c r="R320" s="20"/>
    </row>
    <row r="321" spans="6:18" x14ac:dyDescent="0.4">
      <c r="F321" s="3"/>
      <c r="H321" s="7"/>
      <c r="L321" s="20" t="s">
        <v>1959</v>
      </c>
      <c r="M321" s="20">
        <f>COUNTIF($I$2:$I$293,"保育社")</f>
        <v>0</v>
      </c>
      <c r="N321" s="20"/>
      <c r="O321" s="20"/>
      <c r="P321" s="20"/>
      <c r="Q321" s="20"/>
      <c r="R321" s="20"/>
    </row>
    <row r="322" spans="6:18" x14ac:dyDescent="0.4">
      <c r="F322" s="3"/>
      <c r="H322" s="7"/>
      <c r="L322" s="20" t="s">
        <v>571</v>
      </c>
      <c r="M322" s="20">
        <f>COUNTIF($I$2:$I$293,"毎日新聞出版")</f>
        <v>5</v>
      </c>
      <c r="N322" s="20"/>
      <c r="O322" s="20"/>
      <c r="P322" s="20"/>
      <c r="Q322" s="20"/>
      <c r="R322" s="20"/>
    </row>
    <row r="323" spans="6:18" x14ac:dyDescent="0.4">
      <c r="F323" s="3"/>
      <c r="H323" s="7"/>
      <c r="L323" s="20" t="s">
        <v>41</v>
      </c>
      <c r="M323" s="20">
        <f>COUNTIF($I$2:$I$293,"理論社")</f>
        <v>3</v>
      </c>
      <c r="N323" s="20"/>
      <c r="O323" s="20"/>
      <c r="P323" s="20"/>
      <c r="Q323" s="20"/>
      <c r="R323" s="20"/>
    </row>
    <row r="324" spans="6:18" x14ac:dyDescent="0.4">
      <c r="F324" s="3"/>
      <c r="H324" s="7"/>
      <c r="L324" s="20" t="s">
        <v>231</v>
      </c>
      <c r="M324" s="20">
        <f>COUNTIF($I$2:$I$293,"鈴木出版")</f>
        <v>0</v>
      </c>
      <c r="N324" s="20"/>
      <c r="O324" s="20"/>
      <c r="P324" s="20"/>
      <c r="Q324" s="20"/>
      <c r="R324" s="20"/>
    </row>
    <row r="325" spans="6:18" x14ac:dyDescent="0.4">
      <c r="F325" s="3"/>
      <c r="H325" s="7"/>
      <c r="L325" s="20"/>
      <c r="M325" s="20"/>
      <c r="N325" s="20"/>
      <c r="O325" s="20"/>
      <c r="P325" s="20"/>
      <c r="Q325" s="20"/>
      <c r="R325" s="20"/>
    </row>
    <row r="326" spans="6:18" x14ac:dyDescent="0.4">
      <c r="F326" s="3"/>
      <c r="H326" s="7"/>
      <c r="L326" s="20"/>
      <c r="M326" s="23">
        <f>SUM(M238:M325)</f>
        <v>234</v>
      </c>
      <c r="N326" s="20"/>
      <c r="O326" s="20"/>
      <c r="P326" s="20"/>
      <c r="Q326" s="20"/>
      <c r="R326" s="20"/>
    </row>
    <row r="327" spans="6:18" x14ac:dyDescent="0.4">
      <c r="F327" s="3"/>
      <c r="H327" s="7"/>
      <c r="L327" s="20"/>
      <c r="M327" s="20"/>
      <c r="N327" s="20"/>
      <c r="O327" s="20"/>
      <c r="P327" s="20"/>
      <c r="Q327" s="20"/>
      <c r="R327" s="20"/>
    </row>
    <row r="328" spans="6:18" x14ac:dyDescent="0.4">
      <c r="F328" s="3"/>
      <c r="H328" s="7"/>
      <c r="L328" s="20"/>
      <c r="M328" s="20"/>
      <c r="N328" s="20"/>
      <c r="O328" s="20"/>
      <c r="P328" s="20"/>
      <c r="Q328" s="20"/>
      <c r="R328" s="20"/>
    </row>
    <row r="329" spans="6:18" x14ac:dyDescent="0.4">
      <c r="F329" s="3"/>
      <c r="H329" s="7"/>
      <c r="L329" s="20"/>
      <c r="M329" s="20"/>
      <c r="N329" s="20"/>
      <c r="O329" s="20"/>
      <c r="P329" s="20"/>
      <c r="Q329" s="20"/>
      <c r="R329" s="20"/>
    </row>
    <row r="330" spans="6:18" x14ac:dyDescent="0.4">
      <c r="F330" s="3"/>
      <c r="H330" s="7"/>
      <c r="L330" s="20"/>
      <c r="M330" s="20"/>
      <c r="N330" s="20"/>
      <c r="O330" s="20"/>
      <c r="P330" s="20"/>
      <c r="Q330" s="20"/>
      <c r="R330" s="20"/>
    </row>
    <row r="331" spans="6:18" x14ac:dyDescent="0.4">
      <c r="F331" s="3"/>
      <c r="H331" s="7"/>
      <c r="L331" s="20"/>
      <c r="M331" s="20"/>
      <c r="N331" s="20"/>
      <c r="O331" s="20"/>
      <c r="P331" s="20"/>
      <c r="Q331" s="20"/>
      <c r="R331" s="20"/>
    </row>
    <row r="332" spans="6:18" x14ac:dyDescent="0.4">
      <c r="F332" s="3"/>
      <c r="H332" s="7"/>
      <c r="L332" s="20"/>
      <c r="M332" s="20"/>
      <c r="N332" s="20"/>
      <c r="O332" s="20"/>
      <c r="P332" s="20"/>
      <c r="Q332" s="20"/>
      <c r="R332" s="20"/>
    </row>
    <row r="333" spans="6:18" x14ac:dyDescent="0.4">
      <c r="F333" s="3"/>
      <c r="H333" s="7"/>
      <c r="L333" s="20"/>
      <c r="M333" s="20"/>
      <c r="N333" s="20"/>
      <c r="O333" s="20"/>
      <c r="P333" s="20"/>
      <c r="Q333" s="20"/>
      <c r="R333" s="20"/>
    </row>
    <row r="334" spans="6:18" x14ac:dyDescent="0.4">
      <c r="F334" s="3"/>
      <c r="H334" s="7"/>
    </row>
    <row r="335" spans="6:18" x14ac:dyDescent="0.4">
      <c r="F335" s="3"/>
      <c r="H335" s="7"/>
    </row>
    <row r="336" spans="6:18" x14ac:dyDescent="0.4">
      <c r="F336" s="3"/>
      <c r="H336" s="7"/>
    </row>
    <row r="337" spans="6:8" x14ac:dyDescent="0.4">
      <c r="F337" s="3"/>
      <c r="H337" s="7"/>
    </row>
    <row r="338" spans="6:8" x14ac:dyDescent="0.4">
      <c r="F338" s="3"/>
      <c r="H338" s="7"/>
    </row>
    <row r="339" spans="6:8" x14ac:dyDescent="0.4">
      <c r="F339" s="3"/>
      <c r="H339" s="7"/>
    </row>
    <row r="340" spans="6:8" x14ac:dyDescent="0.4">
      <c r="F340" s="3"/>
      <c r="H340" s="7"/>
    </row>
    <row r="341" spans="6:8" x14ac:dyDescent="0.4">
      <c r="F341" s="3"/>
      <c r="H341" s="7"/>
    </row>
    <row r="342" spans="6:8" x14ac:dyDescent="0.4">
      <c r="F342" s="3"/>
      <c r="H342" s="7"/>
    </row>
    <row r="343" spans="6:8" x14ac:dyDescent="0.4">
      <c r="F343" s="3"/>
      <c r="H343" s="7"/>
    </row>
    <row r="344" spans="6:8" x14ac:dyDescent="0.4">
      <c r="F344" s="3"/>
      <c r="H344" s="7"/>
    </row>
    <row r="345" spans="6:8" x14ac:dyDescent="0.4">
      <c r="F345" s="3"/>
      <c r="H345" s="7"/>
    </row>
    <row r="346" spans="6:8" x14ac:dyDescent="0.4">
      <c r="F346" s="3"/>
      <c r="H346" s="7"/>
    </row>
    <row r="347" spans="6:8" x14ac:dyDescent="0.4">
      <c r="F347" s="3"/>
      <c r="H347" s="7"/>
    </row>
    <row r="348" spans="6:8" x14ac:dyDescent="0.4">
      <c r="F348" s="3"/>
      <c r="H348" s="7"/>
    </row>
    <row r="349" spans="6:8" x14ac:dyDescent="0.4">
      <c r="F349" s="3"/>
      <c r="H349" s="7"/>
    </row>
    <row r="350" spans="6:8" x14ac:dyDescent="0.4">
      <c r="F350" s="3"/>
      <c r="H350" s="7"/>
    </row>
    <row r="351" spans="6:8" x14ac:dyDescent="0.4">
      <c r="F351" s="3"/>
      <c r="H351" s="7"/>
    </row>
  </sheetData>
  <sortState xmlns:xlrd2="http://schemas.microsoft.com/office/spreadsheetml/2017/richdata2" ref="A2:J235">
    <sortCondition ref="F2:F235"/>
  </sortState>
  <phoneticPr fontId="18"/>
  <printOptions horizontalCentered="1"/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&amp;L高等学校&amp;C学校図書館基本図書更新参考リスト&amp;R2025年度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2025小学校</vt:lpstr>
      <vt:lpstr>2025中学校</vt:lpstr>
      <vt:lpstr>2025高等学校</vt:lpstr>
      <vt:lpstr>'2025高等学校'!Print_Titles</vt:lpstr>
      <vt:lpstr>'2025小学校'!Print_Titles</vt:lpstr>
      <vt:lpstr>'2025中学校'!Print_Titles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児童出協</cp:lastModifiedBy>
  <cp:lastPrinted>2026-01-22T05:42:27Z</cp:lastPrinted>
  <dcterms:created xsi:type="dcterms:W3CDTF">2025-12-18T06:56:07Z</dcterms:created>
  <dcterms:modified xsi:type="dcterms:W3CDTF">2026-02-25T07:58:01Z</dcterms:modified>
</cp:coreProperties>
</file>